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/>
  </bookViews>
  <sheets>
    <sheet name="Súhrnná bilancia" sheetId="6" r:id="rId1"/>
    <sheet name="Vývoj príjmov" sheetId="242" r:id="rId2"/>
    <sheet name="Príjmy rozdelenie" sheetId="5" r:id="rId3"/>
    <sheet name="Vývoj pohľadávok" sheetId="243" r:id="rId4"/>
    <sheet name="graf pohľadávky" sheetId="244" r:id="rId5"/>
    <sheet name="stav pohľ.podľa pob.2_14" sheetId="245" r:id="rId6"/>
    <sheet name="Exekučné návrhy" sheetId="246" r:id="rId7"/>
    <sheet name="Vydané rozhodnutia SK " sheetId="247" r:id="rId8"/>
    <sheet name="Mandátna správa" sheetId="248" r:id="rId9"/>
    <sheet name="Pohľadávky voči  ZZ" sheetId="249" r:id="rId10"/>
    <sheet name="Pohľadávky podľa pobočiek ZZ" sheetId="250" r:id="rId11"/>
    <sheet name="V po fondoch podrobne " sheetId="158" r:id="rId12"/>
    <sheet name="V delenie mesačne " sheetId="159" r:id="rId13"/>
    <sheet name="P a V hradené štátom" sheetId="204" r:id="rId14"/>
    <sheet name="zostatky na účtoch" sheetId="214" r:id="rId15"/>
    <sheet name="2013 a 2014" sheetId="251" r:id="rId16"/>
    <sheet name="Graf" sheetId="252" r:id="rId17"/>
    <sheet name="SF" sheetId="253" r:id="rId18"/>
    <sheet name="Objednávky a faktúry" sheetId="254" r:id="rId19"/>
    <sheet name="600" sheetId="255" r:id="rId20"/>
    <sheet name="700" sheetId="256" r:id="rId21"/>
    <sheet name="ústredie 600" sheetId="257" r:id="rId22"/>
    <sheet name="Úprava RR" sheetId="258" r:id="rId23"/>
    <sheet name="Hárok1" sheetId="213" r:id="rId24"/>
    <sheet name="Hárok2" sheetId="23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_____col8">#REF!</definedName>
    <definedName name="_______________________________col8" localSheetId="5">#REF!</definedName>
    <definedName name="______________________________col8">#REF!</definedName>
    <definedName name="_____________________________col1">#REF!</definedName>
    <definedName name="_____________________________col2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col1">#REF!</definedName>
    <definedName name="____________________________col2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col1">#REF!</definedName>
    <definedName name="___________________________col2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col1">#REF!</definedName>
    <definedName name="__________________________col2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col1">#REF!</definedName>
    <definedName name="_________________________col2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col1">#REF!</definedName>
    <definedName name="________________________col2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col1">#REF!</definedName>
    <definedName name="_______________________col2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col1">#REF!</definedName>
    <definedName name="______________________col2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col1">#REF!</definedName>
    <definedName name="_____________________col2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col1">#REF!</definedName>
    <definedName name="____________________col2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col1">#REF!</definedName>
    <definedName name="___________________col2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col1">#REF!</definedName>
    <definedName name="__________________col2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col1">#REF!</definedName>
    <definedName name="_________________col2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col1">#REF!</definedName>
    <definedName name="________________col2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col1">#REF!</definedName>
    <definedName name="_______________col2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col1">#REF!</definedName>
    <definedName name="______________col2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col1">#REF!</definedName>
    <definedName name="_____________col2">#REF!</definedName>
    <definedName name="_____________col255" localSheetId="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25" localSheetId="5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_tab2" localSheetId="5">#REF!</definedName>
    <definedName name="___________tab33" localSheetId="5">#REF!</definedName>
    <definedName name="__________col1">#REF!</definedName>
    <definedName name="__________col2">#REF!</definedName>
    <definedName name="__________col22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1">#REF!</definedName>
    <definedName name="_______col8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1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ZZ'!$A$3:$O$53</definedName>
    <definedName name="_tab2">#REF!</definedName>
    <definedName name="_tab33">#REF!</definedName>
    <definedName name="a" localSheetId="4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9">#REF!</definedName>
    <definedName name="aaaaaaa" localSheetId="20">#REF!</definedName>
    <definedName name="aaaaaaa" localSheetId="18">#REF!</definedName>
    <definedName name="aaaaaaa" localSheetId="21">#REF!</definedName>
    <definedName name="aaaaaaa">#REF!</definedName>
    <definedName name="aaaaaaaaaaaaa" localSheetId="20">#REF!</definedName>
    <definedName name="aaaaaaaaaaaaa" localSheetId="21">#REF!</definedName>
    <definedName name="aaaaaaaaaaaaa">#REF!</definedName>
    <definedName name="aaaaaaaaaaaaaaa" localSheetId="21">#REF!</definedName>
    <definedName name="aaaaaaaaaaaaaaa">#REF!</definedName>
    <definedName name="ab" localSheetId="5">#REF!</definedName>
    <definedName name="ab">#REF!</definedName>
    <definedName name="bbb" localSheetId="5">#REF!</definedName>
    <definedName name="bbb">#REF!</definedName>
    <definedName name="bbbb" localSheetId="19">'[1]Budoucí hodnota - zadání'!#REF!</definedName>
    <definedName name="bbbb" localSheetId="20">'[1]Budoucí hodnota - zadání'!#REF!</definedName>
    <definedName name="bbbb" localSheetId="21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9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 localSheetId="21">#REF!</definedName>
    <definedName name="BudgetTab">#REF!</definedName>
    <definedName name="ccc" localSheetId="5">#REF!</definedName>
    <definedName name="ccc">#REF!</definedName>
    <definedName name="Celk_Zisk" localSheetId="5">[2]Scénář!$E$15</definedName>
    <definedName name="Celk_Zisk">[2]Scénář!$E$15</definedName>
    <definedName name="CelkZisk" localSheetId="19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21">#REF!</definedName>
    <definedName name="CelkZisk" localSheetId="11">#REF!</definedName>
    <definedName name="CelkZisk">#REF!</definedName>
    <definedName name="celkZisk1" localSheetId="19">#REF!</definedName>
    <definedName name="celkZisk1" localSheetId="20">#REF!</definedName>
    <definedName name="celkZisk1" localSheetId="21">#REF!</definedName>
    <definedName name="celkZisk1">#REF!</definedName>
    <definedName name="datumK" localSheetId="5">#REF!</definedName>
    <definedName name="datumK" localSheetId="11">#REF!</definedName>
    <definedName name="datumK">#REF!</definedName>
    <definedName name="ddddddddd" localSheetId="21">#REF!</definedName>
    <definedName name="ddddddddd">#REF!</definedName>
    <definedName name="eeee" localSheetId="19">#REF!</definedName>
    <definedName name="eeee" localSheetId="20">#REF!</definedName>
    <definedName name="eeee" localSheetId="21">#REF!</definedName>
    <definedName name="eeee">#REF!</definedName>
    <definedName name="eeeeeeeeee" localSheetId="21">#REF!</definedName>
    <definedName name="eeeeeeeeee">#REF!</definedName>
    <definedName name="eeeeeeeeeeeeeeee" localSheetId="20">#REF!</definedName>
    <definedName name="eeeeeeeeeeeeeeee" localSheetId="21">#REF!</definedName>
    <definedName name="eeeeeeeeeeeeeeee">#REF!</definedName>
    <definedName name="ehdxjxrf" localSheetId="5">#REF!</definedName>
    <definedName name="ehdxjxrf" localSheetId="11">#REF!</definedName>
    <definedName name="ehdxjxrf">#REF!</definedName>
    <definedName name="fffff" localSheetId="19">#REF!</definedName>
    <definedName name="fffff" localSheetId="20">#REF!</definedName>
    <definedName name="fffff" localSheetId="21">#REF!</definedName>
    <definedName name="fffff">#REF!</definedName>
    <definedName name="fffffffffffff" localSheetId="21">#REF!</definedName>
    <definedName name="fffffffffffff">#REF!</definedName>
    <definedName name="ffffffffffffffffffffffff" localSheetId="20">#REF!</definedName>
    <definedName name="ffffffffffffffffffffffff" localSheetId="21">#REF!</definedName>
    <definedName name="ffffffffffffffffffffffff">#REF!</definedName>
    <definedName name="ffffffffffffffffffffffffff" localSheetId="19">#REF!</definedName>
    <definedName name="ffffffffffffffffffffffffff" localSheetId="20">#REF!</definedName>
    <definedName name="ffffffffffffffffffffffffff" localSheetId="21">#REF!</definedName>
    <definedName name="ffffffffffffffffffffffffff">#REF!</definedName>
    <definedName name="ffffffffffffffffffffffffffffffffffffff" localSheetId="20">'[1]Budoucí hodnota - zadání'!#REF!</definedName>
    <definedName name="ffffffffffffffffffffffffffffffffffffff" localSheetId="21">'[1]Budoucí hodnota - zadání'!#REF!</definedName>
    <definedName name="ffffffffffffffffffffffffffffffffffffff">'[1]Budoucí hodnota - zadání'!#REF!</definedName>
    <definedName name="fghfgjjgf" localSheetId="19">#REF!</definedName>
    <definedName name="fghfgjjgf" localSheetId="20">#REF!</definedName>
    <definedName name="fghfgjjgf" localSheetId="21">#REF!</definedName>
    <definedName name="fghfgjjgf">#REF!</definedName>
    <definedName name="Format" localSheetId="19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 localSheetId="21">#REF!</definedName>
    <definedName name="Format">#REF!</definedName>
    <definedName name="gfgfggfgf" localSheetId="19">'[3]Budoucí hodnota - zadání'!#REF!</definedName>
    <definedName name="gfgfggfgf" localSheetId="20">'[3]Budoucí hodnota - zadání'!#REF!</definedName>
    <definedName name="gfgfggfgf" localSheetId="21">'[3]Budoucí hodnota - zadání'!#REF!</definedName>
    <definedName name="gfgfggfgf">'[3]Budoucí hodnota - zadání'!#REF!</definedName>
    <definedName name="ggggggggg" localSheetId="21">#REF!</definedName>
    <definedName name="ggggggggg">#REF!</definedName>
    <definedName name="gggggggggggg" localSheetId="19">'[3]Budoucí hodnota - zadání'!#REF!</definedName>
    <definedName name="gggggggggggg" localSheetId="20">'[3]Budoucí hodnota - zadání'!#REF!</definedName>
    <definedName name="gggggggggggg" localSheetId="21">'[3]Budoucí hodnota - zadání'!#REF!</definedName>
    <definedName name="gggggggggggg">'[3]Budoucí hodnota - zadání'!#REF!</definedName>
    <definedName name="gggggggggggggggggggggggggggg" localSheetId="20">'[3]Budoucí hodnota - zadání'!#REF!</definedName>
    <definedName name="gggggggggggggggggggggggggggg" localSheetId="21">'[3]Budoucí hodnota - zadání'!#REF!</definedName>
    <definedName name="gggggggggggggggggggggggggggg">'[3]Budoucí hodnota - zadání'!#REF!</definedName>
    <definedName name="hggfghdgjdgmdghncg" localSheetId="19">'[1]Budoucí hodnota - zadání'!#REF!</definedName>
    <definedName name="hggfghdgjdgmdghncg" localSheetId="20">'[1]Budoucí hodnota - zadání'!#REF!</definedName>
    <definedName name="hggfghdgjdgmdghncg" localSheetId="21">'[1]Budoucí hodnota - zadání'!#REF!</definedName>
    <definedName name="hggfghdgjdgmdghncg">'[1]Budoucí hodnota - zadání'!#REF!</definedName>
    <definedName name="hhhh" localSheetId="19">#REF!</definedName>
    <definedName name="hhhh" localSheetId="20">#REF!</definedName>
    <definedName name="hhhh" localSheetId="18">#REF!</definedName>
    <definedName name="hhhh" localSheetId="21">#REF!</definedName>
    <definedName name="hhhh">#REF!</definedName>
    <definedName name="hhhhhhhhhhhhhhhhhh" localSheetId="21">#REF!</definedName>
    <definedName name="hhhhhhhhhhhhhhhhhh">#REF!</definedName>
    <definedName name="hhhhhhhhhhhhhhhhhhhhhhhhhhh" localSheetId="21">'[1]Budoucí hodnota - zadání'!#REF!</definedName>
    <definedName name="hhhhhhhhhhhhhhhhhhhhhhhhhhh">'[1]Budoucí hodnota - zadání'!#REF!</definedName>
    <definedName name="HrubyZisk" localSheetId="19">#REF!</definedName>
    <definedName name="HrubyZisk" localSheetId="20">#REF!</definedName>
    <definedName name="HrubyZisk" localSheetId="18">#REF!</definedName>
    <definedName name="HrubyZisk" localSheetId="5">#REF!</definedName>
    <definedName name="HrubyZisk" localSheetId="21">#REF!</definedName>
    <definedName name="HrubyZisk">#REF!</definedName>
    <definedName name="jfhdghgjfc" localSheetId="21">#REF!</definedName>
    <definedName name="jfhdghgjfc">#REF!</definedName>
    <definedName name="jjjjjjjjjjjjjjjjjjjjj" localSheetId="20">#REF!</definedName>
    <definedName name="jjjjjjjjjjjjjjjjjjjjj" localSheetId="21">#REF!</definedName>
    <definedName name="jjjjjjjjjjjjjjjjjjjjj">#REF!</definedName>
    <definedName name="jjjjjjjjjjjjjjjjjjjjjjjjjjjjjjjjjjjj" localSheetId="20">#REF!</definedName>
    <definedName name="jjjjjjjjjjjjjjjjjjjjjjjjjjjjjjjjjjjj" localSheetId="21">#REF!</definedName>
    <definedName name="jjjjjjjjjjjjjjjjjjjjjjjjjjjjjjjjjjjj">#REF!</definedName>
    <definedName name="jún" localSheetId="19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 localSheetId="21">'[1]Budoucí hodnota - zadání'!#REF!</definedName>
    <definedName name="jún">'[1]Budoucí hodnota - zadání'!#REF!</definedName>
    <definedName name="k">#REF!</definedName>
    <definedName name="kdsjkfhakj" localSheetId="19">#REF!</definedName>
    <definedName name="kdsjkfhakj" localSheetId="20">#REF!</definedName>
    <definedName name="kdsjkfhakj" localSheetId="21">#REF!</definedName>
    <definedName name="kdsjkfhakj">#REF!</definedName>
    <definedName name="kjhjkcyxhjodj" localSheetId="19">'[3]Budoucí hodnota - zadání'!#REF!</definedName>
    <definedName name="kjhjkcyxhjodj" localSheetId="20">'[3]Budoucí hodnota - zadání'!#REF!</definedName>
    <definedName name="kjhjkcyxhjodj" localSheetId="21">'[3]Budoucí hodnota - zadání'!#REF!</definedName>
    <definedName name="kjhjkcyxhjodj">'[3]Budoucí hodnota - zadání'!#REF!</definedName>
    <definedName name="kkkk" localSheetId="19">#REF!</definedName>
    <definedName name="kkkk" localSheetId="20">#REF!</definedName>
    <definedName name="kkkk" localSheetId="21">#REF!</definedName>
    <definedName name="kkkk">#REF!</definedName>
    <definedName name="kkkkkkkk" localSheetId="19">#REF!</definedName>
    <definedName name="kkkkkkkk" localSheetId="20">#REF!</definedName>
    <definedName name="kkkkkkkk" localSheetId="21">#REF!</definedName>
    <definedName name="kkkkkkkk">#REF!</definedName>
    <definedName name="kkkkkkkkkk" localSheetId="19">#REF!</definedName>
    <definedName name="kkkkkkkkkk" localSheetId="20">#REF!</definedName>
    <definedName name="kkkkkkkkkk" localSheetId="21">#REF!</definedName>
    <definedName name="kkkkkkkkkk">#REF!</definedName>
    <definedName name="kkkkkkkkkkkk" localSheetId="19">'[3]Budoucí hodnota - zadání'!#REF!</definedName>
    <definedName name="kkkkkkkkkkkk" localSheetId="20">'[3]Budoucí hodnota - zadání'!#REF!</definedName>
    <definedName name="kkkkkkkkkkkk" localSheetId="21">'[3]Budoucí hodnota - zadání'!#REF!</definedName>
    <definedName name="kkkkkkkkkkkk">'[3]Budoucí hodnota - zadání'!#REF!</definedName>
    <definedName name="mmm" localSheetId="19">#REF!</definedName>
    <definedName name="mmm" localSheetId="20">#REF!</definedName>
    <definedName name="mmm" localSheetId="21">#REF!</definedName>
    <definedName name="mmm">#REF!</definedName>
    <definedName name="mmmm" localSheetId="19">#REF!</definedName>
    <definedName name="mmmm" localSheetId="20">#REF!</definedName>
    <definedName name="mmmm" localSheetId="21">#REF!</definedName>
    <definedName name="mmmm">#REF!</definedName>
    <definedName name="mmmmmmmmmmmmmmmmmmmm" localSheetId="21">#REF!</definedName>
    <definedName name="mmmmmmmmmmmmmmmmmmmm">#REF!</definedName>
    <definedName name="_xlnm.Print_Titles" localSheetId="9">'Pohľadávky voči  ZZ'!#REF!</definedName>
    <definedName name="nnnnnnnnnnnnnnnnnnn" localSheetId="21">#REF!</definedName>
    <definedName name="nnnnnnnnnnnnnnnnnnn">#REF!</definedName>
    <definedName name="NZbozi">[4]Test1!$B$89:$D$96</definedName>
    <definedName name="obraz" localSheetId="5">#REF!</definedName>
    <definedName name="obraz">#REF!</definedName>
    <definedName name="Opravy" localSheetId="19">#REF!</definedName>
    <definedName name="Opravy" localSheetId="20">#REF!</definedName>
    <definedName name="Opravy" localSheetId="18">#REF!</definedName>
    <definedName name="Opravy" localSheetId="5">#REF!</definedName>
    <definedName name="Opravy" localSheetId="21">#REF!</definedName>
    <definedName name="Opravy" localSheetId="11">#REF!</definedName>
    <definedName name="Opravy">#REF!</definedName>
    <definedName name="Ostatni" localSheetId="19">#REF!</definedName>
    <definedName name="Ostatni" localSheetId="20">#REF!</definedName>
    <definedName name="Ostatni" localSheetId="18">#REF!</definedName>
    <definedName name="Ostatni" localSheetId="5">#REF!</definedName>
    <definedName name="Ostatni" localSheetId="21">#REF!</definedName>
    <definedName name="Ostatni">#REF!</definedName>
    <definedName name="pl" localSheetId="19">#REF!</definedName>
    <definedName name="pl" localSheetId="20">#REF!</definedName>
    <definedName name="pl" localSheetId="21">#REF!</definedName>
    <definedName name="pl">#REF!</definedName>
    <definedName name="pobočky" localSheetId="5">#REF!</definedName>
    <definedName name="pobočky">#REF!</definedName>
    <definedName name="PocetNavstev" localSheetId="19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 localSheetId="21">#REF!</definedName>
    <definedName name="PocetNavstev">#REF!</definedName>
    <definedName name="pppp" localSheetId="20">#REF!</definedName>
    <definedName name="pppp" localSheetId="21">#REF!</definedName>
    <definedName name="pppp">#REF!</definedName>
    <definedName name="ppppppppppppp" localSheetId="20">#REF!</definedName>
    <definedName name="ppppppppppppp" localSheetId="21">#REF!</definedName>
    <definedName name="ppppppppppppp">#REF!</definedName>
    <definedName name="PrijemNaZakaz" localSheetId="19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 localSheetId="21">#REF!</definedName>
    <definedName name="PrijemNaZakaz">#REF!</definedName>
    <definedName name="produkt" localSheetId="19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 localSheetId="21">'[1]Budoucí hodnota - zadání'!#REF!</definedName>
    <definedName name="produkt">'[1]Budoucí hodnota - zadání'!#REF!</definedName>
    <definedName name="produkt22" localSheetId="19">'[3]Budoucí hodnota - zadání'!#REF!</definedName>
    <definedName name="produkt22" localSheetId="20">'[3]Budoucí hodnota - zadání'!#REF!</definedName>
    <definedName name="produkt22" localSheetId="18">'[3]Budoucí hodnota - zadání'!#REF!</definedName>
    <definedName name="produkt22" localSheetId="21">'[3]Budoucí hodnota - zadání'!#REF!</definedName>
    <definedName name="produkt22">'[3]Budoucí hodnota - zadání'!#REF!</definedName>
    <definedName name="PRODUKT3" localSheetId="19">'[3]Budoucí hodnota - zadání'!#REF!</definedName>
    <definedName name="PRODUKT3" localSheetId="20">'[3]Budoucí hodnota - zadání'!#REF!</definedName>
    <definedName name="PRODUKT3" localSheetId="18">'[3]Budoucí hodnota - zadání'!#REF!</definedName>
    <definedName name="PRODUKT3" localSheetId="21">'[3]Budoucí hodnota - zadání'!#REF!</definedName>
    <definedName name="PRODUKT3">'[3]Budoucí hodnota - zadání'!#REF!</definedName>
    <definedName name="qqq" localSheetId="21">#REF!</definedName>
    <definedName name="qqq">#REF!</definedName>
    <definedName name="qqqqq" localSheetId="21">#REF!</definedName>
    <definedName name="qqqqq">#REF!</definedName>
    <definedName name="qqqqqqqqqqq" localSheetId="21">#REF!</definedName>
    <definedName name="qqqqqqqqqqq">#REF!</definedName>
    <definedName name="qqqqqqqqqqqq" localSheetId="21">#REF!</definedName>
    <definedName name="qqqqqqqqqqqq">#REF!</definedName>
    <definedName name="qqqqqqqqqqqqq" localSheetId="21">#REF!</definedName>
    <definedName name="qqqqqqqqqqqqq">#REF!</definedName>
    <definedName name="qqqqqqqqqqqqqqq" localSheetId="21">#REF!</definedName>
    <definedName name="qqqqqqqqqqqqqqq">#REF!</definedName>
    <definedName name="qqqqqqqqqqqqqqqq" localSheetId="21">'[3]Budoucí hodnota - zadání'!#REF!</definedName>
    <definedName name="qqqqqqqqqqqqqqqq">'[3]Budoucí hodnota - zadání'!#REF!</definedName>
    <definedName name="qqqqqqqqqqqqqqqqq" localSheetId="21">#REF!</definedName>
    <definedName name="qqqqqqqqqqqqqqqqq">#REF!</definedName>
    <definedName name="Reklama" localSheetId="19">#REF!</definedName>
    <definedName name="Reklama" localSheetId="20">#REF!</definedName>
    <definedName name="Reklama" localSheetId="18">#REF!</definedName>
    <definedName name="Reklama" localSheetId="5">#REF!</definedName>
    <definedName name="Reklama" localSheetId="21">#REF!</definedName>
    <definedName name="Reklama">#REF!</definedName>
    <definedName name="Revenue" localSheetId="19">#REF!</definedName>
    <definedName name="Revenue" localSheetId="20">#REF!</definedName>
    <definedName name="Revenue" localSheetId="18">#REF!</definedName>
    <definedName name="Revenue" localSheetId="5">#REF!</definedName>
    <definedName name="Revenue" localSheetId="21">#REF!</definedName>
    <definedName name="Revenue" localSheetId="11">#REF!</definedName>
    <definedName name="Revenue">#REF!</definedName>
    <definedName name="rrrrrrrrrrr" localSheetId="21">'[1]Budoucí hodnota - zadání'!#REF!</definedName>
    <definedName name="rrrrrrrrrrr">'[1]Budoucí hodnota - zadání'!#REF!</definedName>
    <definedName name="rrrrrrrrrrrrrrrrrrrrrrrr" localSheetId="20">#REF!</definedName>
    <definedName name="rrrrrrrrrrrrrrrrrrrrrrrr" localSheetId="21">#REF!</definedName>
    <definedName name="rrrrrrrrrrrrrrrrrrrrrrrr">#REF!</definedName>
    <definedName name="s">#REF!</definedName>
    <definedName name="ss">#REF!</definedName>
    <definedName name="ssss">#REF!</definedName>
    <definedName name="sssss" localSheetId="19">#REF!</definedName>
    <definedName name="sssss" localSheetId="20">#REF!</definedName>
    <definedName name="sssss" localSheetId="21">#REF!</definedName>
    <definedName name="sssss">#REF!</definedName>
    <definedName name="ssssss">#REF!</definedName>
    <definedName name="sssssss">#REF!</definedName>
    <definedName name="ssssssss">'[1]Budoucí hodnota - zadání'!#REF!</definedName>
    <definedName name="sssssssss">#REF!</definedName>
    <definedName name="ssssssssss">#REF!</definedName>
    <definedName name="sssssssssss">'[3]Budoucí hodnota - zadání'!#REF!</definedName>
    <definedName name="ssssssssssss">#REF!</definedName>
    <definedName name="sssssssssssss">'[3]Budoucí hodnota - zadání'!#REF!</definedName>
    <definedName name="ssssssssssssss">'[3]Budoucí hodnota - zadání'!#REF!</definedName>
    <definedName name="sssssssssssssss">#REF!</definedName>
    <definedName name="ssssssssssssssss">'[1]Budoucí hodnota - zadání'!#REF!</definedName>
    <definedName name="sssssssssssssssss">#REF!</definedName>
    <definedName name="ssssssssssssssssss">#REF!</definedName>
    <definedName name="sssssssssssssssssss">'[1]Budoucí hodnota - zadání'!#REF!</definedName>
    <definedName name="ssssssssssssssssssss">#REF!</definedName>
    <definedName name="sssssssssssssssssssss">#REF!</definedName>
    <definedName name="ssssssssssssssssssssss">#REF!</definedName>
    <definedName name="sssssssssssssssssssssss">#REF!</definedName>
    <definedName name="ssssssssssssssssssssssss">'[1]Budoucí hodnota - zadání'!#REF!</definedName>
    <definedName name="ssssssssssssssssssssssssssssss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21">#REF!</definedName>
    <definedName name="tdjgcdkcb">#REF!</definedName>
    <definedName name="ttttttttttttttt" localSheetId="21">'[3]Budoucí hodnota - zadání'!#REF!</definedName>
    <definedName name="ttttttttttttttt">'[3]Budoucí hodnota - zadání'!#REF!</definedName>
    <definedName name="ttttttttttttttttttttt" localSheetId="20">#REF!</definedName>
    <definedName name="ttttttttttttttttttttt" localSheetId="21">#REF!</definedName>
    <definedName name="ttttttttttttttttttttt">#REF!</definedName>
    <definedName name="uuuuu" localSheetId="19">#REF!</definedName>
    <definedName name="uuuuu" localSheetId="20">#REF!</definedName>
    <definedName name="uuuuu" localSheetId="21">#REF!</definedName>
    <definedName name="uuuuu">#REF!</definedName>
    <definedName name="VydajeNaZakaz" localSheetId="19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 localSheetId="21">#REF!</definedName>
    <definedName name="VydajeNaZakaz">#REF!</definedName>
    <definedName name="Vyplaty" localSheetId="19">#REF!</definedName>
    <definedName name="Vyplaty" localSheetId="20">#REF!</definedName>
    <definedName name="Vyplaty" localSheetId="18">#REF!</definedName>
    <definedName name="Vyplaty" localSheetId="5">#REF!</definedName>
    <definedName name="Vyplaty" localSheetId="21">#REF!</definedName>
    <definedName name="Vyplaty">#REF!</definedName>
    <definedName name="wwwwwwwwwwwwwwwwwwwwwwwww" localSheetId="20">'[3]Budoucí hodnota - zadání'!#REF!</definedName>
    <definedName name="wwwwwwwwwwwwwwwwwwwwwwwww" localSheetId="21">'[3]Budoucí hodnota - zadání'!#REF!</definedName>
    <definedName name="wwwwwwwwwwwwwwwwwwwwwwwww">'[3]Budoucí hodnota - zadání'!#REF!</definedName>
    <definedName name="wwwwwwwwwwwwwwwwwwwwwwwwwwwwwwwwwwww" localSheetId="21">#REF!</definedName>
    <definedName name="wwwwwwwwwwwwwwwwwwwwwwwwwwwwwwwwwwww">#REF!</definedName>
    <definedName name="x" localSheetId="19">#REF!</definedName>
    <definedName name="x" localSheetId="20">#REF!</definedName>
    <definedName name="x" localSheetId="18">#REF!</definedName>
    <definedName name="x" localSheetId="21">#REF!</definedName>
    <definedName name="x">#REF!</definedName>
    <definedName name="ydgdfhn" localSheetId="21">#REF!</definedName>
    <definedName name="ydgdfhn">#REF!</definedName>
    <definedName name="Zarizeni" localSheetId="19">#REF!</definedName>
    <definedName name="Zarizeni" localSheetId="20">#REF!</definedName>
    <definedName name="Zarizeni" localSheetId="18">#REF!</definedName>
    <definedName name="Zarizeni" localSheetId="5">#REF!</definedName>
    <definedName name="Zarizeni" localSheetId="21">#REF!</definedName>
    <definedName name="Zarizeni">#REF!</definedName>
    <definedName name="Zásoby" localSheetId="19">#REF!</definedName>
    <definedName name="Zásoby" localSheetId="20">#REF!</definedName>
    <definedName name="Zásoby" localSheetId="18">#REF!</definedName>
    <definedName name="Zásoby" localSheetId="5">#REF!</definedName>
    <definedName name="Zásoby" localSheetId="21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20">#REF!</definedName>
    <definedName name="zzzzzzzzzzzzzzzzzzz" localSheetId="21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J18" i="258" l="1"/>
  <c r="J12" i="258"/>
  <c r="J78" i="257"/>
  <c r="J77" i="257"/>
  <c r="I77" i="257"/>
  <c r="H77" i="257"/>
  <c r="G77" i="257"/>
  <c r="J76" i="257"/>
  <c r="J75" i="257"/>
  <c r="J74" i="257"/>
  <c r="J73" i="257"/>
  <c r="J72" i="257"/>
  <c r="J71" i="257"/>
  <c r="I71" i="257"/>
  <c r="H71" i="257"/>
  <c r="G71" i="257"/>
  <c r="J70" i="257"/>
  <c r="I70" i="257"/>
  <c r="H70" i="257"/>
  <c r="G70" i="257"/>
  <c r="J69" i="257"/>
  <c r="J68" i="257"/>
  <c r="J67" i="257"/>
  <c r="J65" i="257"/>
  <c r="J64" i="257"/>
  <c r="J63" i="257"/>
  <c r="J62" i="257"/>
  <c r="J61" i="257"/>
  <c r="J60" i="257"/>
  <c r="J59" i="257"/>
  <c r="J58" i="257"/>
  <c r="J57" i="257"/>
  <c r="J56" i="257"/>
  <c r="J55" i="257"/>
  <c r="J54" i="257"/>
  <c r="J53" i="257"/>
  <c r="J52" i="257"/>
  <c r="I52" i="257"/>
  <c r="H52" i="257"/>
  <c r="G52" i="257"/>
  <c r="J51" i="257"/>
  <c r="J50" i="257"/>
  <c r="J49" i="257"/>
  <c r="I49" i="257"/>
  <c r="H49" i="257"/>
  <c r="G49" i="257"/>
  <c r="J48" i="257"/>
  <c r="J47" i="257"/>
  <c r="J46" i="257"/>
  <c r="J45" i="257"/>
  <c r="J44" i="257"/>
  <c r="J43" i="257"/>
  <c r="I43" i="257"/>
  <c r="H43" i="257"/>
  <c r="G43" i="257"/>
  <c r="J42" i="257"/>
  <c r="J41" i="257"/>
  <c r="J40" i="257"/>
  <c r="J39" i="257"/>
  <c r="J38" i="257"/>
  <c r="J37" i="257"/>
  <c r="I37" i="257"/>
  <c r="H37" i="257"/>
  <c r="G37" i="257"/>
  <c r="J36" i="257"/>
  <c r="J35" i="257"/>
  <c r="J34" i="257"/>
  <c r="J33" i="257"/>
  <c r="J32" i="257"/>
  <c r="J31" i="257"/>
  <c r="J30" i="257"/>
  <c r="J29" i="257"/>
  <c r="J28" i="257"/>
  <c r="I28" i="257"/>
  <c r="H28" i="257"/>
  <c r="G28" i="257"/>
  <c r="J27" i="257"/>
  <c r="J26" i="257"/>
  <c r="H26" i="257"/>
  <c r="J25" i="257"/>
  <c r="J24" i="257"/>
  <c r="J23" i="257"/>
  <c r="I23" i="257"/>
  <c r="H23" i="257"/>
  <c r="G23" i="257"/>
  <c r="J22" i="257"/>
  <c r="J21" i="257"/>
  <c r="J20" i="257"/>
  <c r="I20" i="257"/>
  <c r="H20" i="257"/>
  <c r="G20" i="257"/>
  <c r="I19" i="257"/>
  <c r="J19" i="257" s="1"/>
  <c r="H19" i="257"/>
  <c r="G19" i="257"/>
  <c r="G11" i="257" s="1"/>
  <c r="J18" i="257"/>
  <c r="J17" i="257"/>
  <c r="J16" i="257"/>
  <c r="J15" i="257"/>
  <c r="J14" i="257"/>
  <c r="I14" i="257"/>
  <c r="H14" i="257"/>
  <c r="G14" i="257"/>
  <c r="J13" i="257"/>
  <c r="I12" i="257"/>
  <c r="H12" i="257"/>
  <c r="J12" i="257" s="1"/>
  <c r="G12" i="257"/>
  <c r="H11" i="257"/>
  <c r="J31" i="256"/>
  <c r="J30" i="256"/>
  <c r="J28" i="256"/>
  <c r="I28" i="256"/>
  <c r="H28" i="256"/>
  <c r="G28" i="256"/>
  <c r="J27" i="256"/>
  <c r="J26" i="256"/>
  <c r="J25" i="256"/>
  <c r="I25" i="256"/>
  <c r="H25" i="256"/>
  <c r="G25" i="256"/>
  <c r="J24" i="256"/>
  <c r="J23" i="256"/>
  <c r="J21" i="256"/>
  <c r="J19" i="256"/>
  <c r="I19" i="256"/>
  <c r="H19" i="256"/>
  <c r="G19" i="256"/>
  <c r="I17" i="256"/>
  <c r="H17" i="256"/>
  <c r="G17" i="256"/>
  <c r="J15" i="256"/>
  <c r="J13" i="256"/>
  <c r="I13" i="256"/>
  <c r="H13" i="256"/>
  <c r="G13" i="256"/>
  <c r="I12" i="256"/>
  <c r="J12" i="256" s="1"/>
  <c r="H12" i="256"/>
  <c r="G12" i="256"/>
  <c r="I11" i="256"/>
  <c r="J11" i="256" s="1"/>
  <c r="H11" i="256"/>
  <c r="G11" i="256"/>
  <c r="J92" i="255"/>
  <c r="J91" i="255"/>
  <c r="I91" i="255"/>
  <c r="H91" i="255"/>
  <c r="G91" i="255"/>
  <c r="J90" i="255"/>
  <c r="J89" i="255"/>
  <c r="J88" i="255"/>
  <c r="J87" i="255"/>
  <c r="J86" i="255"/>
  <c r="J85" i="255"/>
  <c r="I85" i="255"/>
  <c r="H85" i="255"/>
  <c r="G85" i="255"/>
  <c r="I84" i="255"/>
  <c r="J84" i="255" s="1"/>
  <c r="H84" i="255"/>
  <c r="G84" i="255"/>
  <c r="J83" i="255"/>
  <c r="J82" i="255"/>
  <c r="J81" i="255"/>
  <c r="H81" i="255"/>
  <c r="J79" i="255"/>
  <c r="J78" i="255"/>
  <c r="J77" i="255"/>
  <c r="J76" i="255"/>
  <c r="J75" i="255"/>
  <c r="J74" i="255"/>
  <c r="J73" i="255"/>
  <c r="J72" i="255"/>
  <c r="J70" i="255"/>
  <c r="J69" i="255"/>
  <c r="J68" i="255"/>
  <c r="J67" i="255"/>
  <c r="J66" i="255"/>
  <c r="J65" i="255"/>
  <c r="I65" i="255"/>
  <c r="H65" i="255"/>
  <c r="G65" i="255"/>
  <c r="J64" i="255"/>
  <c r="J63" i="255"/>
  <c r="J62" i="255"/>
  <c r="I62" i="255"/>
  <c r="H62" i="255"/>
  <c r="G62" i="255"/>
  <c r="J61" i="255"/>
  <c r="J60" i="255"/>
  <c r="J59" i="255"/>
  <c r="J58" i="255"/>
  <c r="J57" i="255"/>
  <c r="J56" i="255"/>
  <c r="I56" i="255"/>
  <c r="H56" i="255"/>
  <c r="G56" i="255"/>
  <c r="J55" i="255"/>
  <c r="J54" i="255"/>
  <c r="J53" i="255"/>
  <c r="J52" i="255"/>
  <c r="J51" i="255"/>
  <c r="J50" i="255"/>
  <c r="I50" i="255"/>
  <c r="H50" i="255"/>
  <c r="G50" i="255"/>
  <c r="J49" i="255"/>
  <c r="J48" i="255"/>
  <c r="J47" i="255"/>
  <c r="J46" i="255"/>
  <c r="J45" i="255"/>
  <c r="J44" i="255"/>
  <c r="J43" i="255"/>
  <c r="J42" i="255"/>
  <c r="J41" i="255"/>
  <c r="J40" i="255"/>
  <c r="I40" i="255"/>
  <c r="H40" i="255"/>
  <c r="G40" i="255"/>
  <c r="J39" i="255"/>
  <c r="J38" i="255"/>
  <c r="H38" i="255"/>
  <c r="J37" i="255"/>
  <c r="J36" i="255"/>
  <c r="I35" i="255"/>
  <c r="H35" i="255"/>
  <c r="J35" i="255" s="1"/>
  <c r="G35" i="255"/>
  <c r="J34" i="255"/>
  <c r="J33" i="255"/>
  <c r="J32" i="255"/>
  <c r="J31" i="255"/>
  <c r="I31" i="255"/>
  <c r="H31" i="255"/>
  <c r="G31" i="255"/>
  <c r="I30" i="255"/>
  <c r="G30" i="255"/>
  <c r="J29" i="255"/>
  <c r="J28" i="255"/>
  <c r="H28" i="255"/>
  <c r="G28" i="255"/>
  <c r="J27" i="255"/>
  <c r="H27" i="255"/>
  <c r="G27" i="255"/>
  <c r="J26" i="255"/>
  <c r="H26" i="255"/>
  <c r="G26" i="255"/>
  <c r="J25" i="255"/>
  <c r="H25" i="255"/>
  <c r="G25" i="255"/>
  <c r="J24" i="255"/>
  <c r="H24" i="255"/>
  <c r="G24" i="255"/>
  <c r="J23" i="255"/>
  <c r="H23" i="255"/>
  <c r="G23" i="255"/>
  <c r="J22" i="255"/>
  <c r="H22" i="255"/>
  <c r="G22" i="255"/>
  <c r="J21" i="255"/>
  <c r="I21" i="255"/>
  <c r="H21" i="255"/>
  <c r="G21" i="255"/>
  <c r="J20" i="255"/>
  <c r="H20" i="255"/>
  <c r="G20" i="255"/>
  <c r="J19" i="255"/>
  <c r="H19" i="255"/>
  <c r="G19" i="255"/>
  <c r="J18" i="255"/>
  <c r="I18" i="255"/>
  <c r="H18" i="255"/>
  <c r="G18" i="255"/>
  <c r="J17" i="255"/>
  <c r="J16" i="255"/>
  <c r="J15" i="255"/>
  <c r="J14" i="255"/>
  <c r="I14" i="255"/>
  <c r="H14" i="255"/>
  <c r="G14" i="255"/>
  <c r="J13" i="255"/>
  <c r="I12" i="255"/>
  <c r="J12" i="255" s="1"/>
  <c r="H12" i="255"/>
  <c r="G12" i="255"/>
  <c r="I11" i="255"/>
  <c r="G11" i="255"/>
  <c r="H12" i="254"/>
  <c r="I46" i="253"/>
  <c r="G46" i="253"/>
  <c r="E46" i="253"/>
  <c r="C46" i="253"/>
  <c r="I45" i="253"/>
  <c r="G45" i="253"/>
  <c r="F45" i="253"/>
  <c r="F46" i="253" s="1"/>
  <c r="E45" i="253"/>
  <c r="D45" i="253"/>
  <c r="H45" i="253" s="1"/>
  <c r="C45" i="253"/>
  <c r="I44" i="253"/>
  <c r="G44" i="253"/>
  <c r="F44" i="253"/>
  <c r="E44" i="253"/>
  <c r="D44" i="253"/>
  <c r="H44" i="253" s="1"/>
  <c r="J44" i="253" s="1"/>
  <c r="C44" i="253"/>
  <c r="I43" i="253"/>
  <c r="G43" i="253"/>
  <c r="F43" i="253"/>
  <c r="E43" i="253"/>
  <c r="D43" i="253"/>
  <c r="H43" i="253" s="1"/>
  <c r="J43" i="253" s="1"/>
  <c r="C43" i="253"/>
  <c r="J41" i="253"/>
  <c r="H41" i="253"/>
  <c r="G41" i="253"/>
  <c r="F41" i="253"/>
  <c r="E41" i="253"/>
  <c r="D41" i="253"/>
  <c r="C41" i="253"/>
  <c r="J40" i="253"/>
  <c r="H40" i="253"/>
  <c r="J39" i="253"/>
  <c r="H39" i="253"/>
  <c r="J38" i="253"/>
  <c r="H38" i="253"/>
  <c r="I36" i="253"/>
  <c r="H36" i="253"/>
  <c r="G36" i="253"/>
  <c r="F36" i="253"/>
  <c r="E36" i="253"/>
  <c r="D36" i="253"/>
  <c r="C36" i="253"/>
  <c r="J35" i="253"/>
  <c r="J36" i="253" s="1"/>
  <c r="I35" i="253"/>
  <c r="H35" i="253"/>
  <c r="G35" i="253"/>
  <c r="F35" i="253"/>
  <c r="E35" i="253"/>
  <c r="D35" i="253"/>
  <c r="C35" i="253"/>
  <c r="J34" i="253"/>
  <c r="I34" i="253"/>
  <c r="H34" i="253"/>
  <c r="G34" i="253"/>
  <c r="F34" i="253"/>
  <c r="E34" i="253"/>
  <c r="D34" i="253"/>
  <c r="C34" i="253"/>
  <c r="J33" i="253"/>
  <c r="I33" i="253"/>
  <c r="H33" i="253"/>
  <c r="G33" i="253"/>
  <c r="F33" i="253"/>
  <c r="E33" i="253"/>
  <c r="D33" i="253"/>
  <c r="C33" i="253"/>
  <c r="J31" i="253"/>
  <c r="H31" i="253"/>
  <c r="J30" i="253"/>
  <c r="H30" i="253"/>
  <c r="J29" i="253"/>
  <c r="H29" i="253"/>
  <c r="J28" i="253"/>
  <c r="H28" i="253"/>
  <c r="J26" i="253"/>
  <c r="H26" i="253"/>
  <c r="J25" i="253"/>
  <c r="H25" i="253"/>
  <c r="J24" i="253"/>
  <c r="H24" i="253"/>
  <c r="J23" i="253"/>
  <c r="H23" i="253"/>
  <c r="J21" i="253"/>
  <c r="H21" i="253"/>
  <c r="J20" i="253"/>
  <c r="H20" i="253"/>
  <c r="J19" i="253"/>
  <c r="H19" i="253"/>
  <c r="J18" i="253"/>
  <c r="H18" i="253"/>
  <c r="J16" i="253"/>
  <c r="H16" i="253"/>
  <c r="J15" i="253"/>
  <c r="H15" i="253"/>
  <c r="J14" i="253"/>
  <c r="H14" i="253"/>
  <c r="J13" i="253"/>
  <c r="H13" i="253"/>
  <c r="J11" i="253"/>
  <c r="H11" i="253"/>
  <c r="J10" i="253"/>
  <c r="H10" i="253"/>
  <c r="J9" i="253"/>
  <c r="H9" i="253"/>
  <c r="J8" i="253"/>
  <c r="H8" i="253"/>
  <c r="H46" i="253" l="1"/>
  <c r="J45" i="253"/>
  <c r="J46" i="253" s="1"/>
  <c r="D46" i="253"/>
  <c r="H30" i="255"/>
  <c r="H11" i="255" s="1"/>
  <c r="J11" i="255" s="1"/>
  <c r="I11" i="257"/>
  <c r="J11" i="257" s="1"/>
  <c r="C60" i="158"/>
  <c r="D60" i="158"/>
  <c r="E60" i="158"/>
  <c r="C65" i="158"/>
  <c r="J30" i="255" l="1"/>
  <c r="N62" i="250"/>
  <c r="L62" i="250"/>
  <c r="K62" i="250"/>
  <c r="J62" i="250"/>
  <c r="O53" i="250"/>
  <c r="N53" i="250"/>
  <c r="L53" i="250"/>
  <c r="K53" i="250"/>
  <c r="J53" i="250"/>
  <c r="G53" i="250"/>
  <c r="H24" i="249"/>
  <c r="G24" i="249"/>
  <c r="F24" i="249"/>
  <c r="H23" i="249"/>
  <c r="H22" i="249"/>
  <c r="H21" i="249"/>
  <c r="H20" i="249"/>
  <c r="H19" i="249"/>
  <c r="H18" i="249"/>
  <c r="H17" i="249"/>
  <c r="H16" i="249"/>
  <c r="H15" i="249"/>
  <c r="H14" i="249"/>
  <c r="H13" i="249"/>
  <c r="H12" i="249"/>
  <c r="H11" i="249"/>
  <c r="H10" i="249"/>
  <c r="H9" i="249"/>
  <c r="H8" i="249"/>
  <c r="H7" i="249"/>
  <c r="H6" i="249"/>
  <c r="H5" i="249"/>
  <c r="H4" i="249"/>
  <c r="H3" i="249"/>
  <c r="F16" i="248"/>
  <c r="F15" i="248"/>
  <c r="F14" i="248"/>
  <c r="C42" i="245"/>
  <c r="C40" i="245"/>
  <c r="C17" i="158" l="1"/>
  <c r="I62" i="158" l="1"/>
  <c r="I59" i="158"/>
  <c r="I58" i="158"/>
  <c r="I55" i="158"/>
  <c r="I53" i="158"/>
  <c r="I52" i="158"/>
  <c r="I51" i="158"/>
  <c r="I50" i="158"/>
  <c r="I47" i="158"/>
  <c r="I46" i="158"/>
  <c r="I45" i="158"/>
  <c r="I44" i="158"/>
  <c r="I43" i="158"/>
  <c r="I41" i="158"/>
  <c r="I39" i="158"/>
  <c r="I38" i="158"/>
  <c r="I37" i="158"/>
  <c r="I36" i="158"/>
  <c r="I35" i="158"/>
  <c r="I34" i="158"/>
  <c r="I32" i="158"/>
  <c r="I30" i="158"/>
  <c r="I29" i="158"/>
  <c r="I28" i="158"/>
  <c r="I27" i="158"/>
  <c r="I25" i="158"/>
  <c r="I23" i="158"/>
  <c r="I22" i="158"/>
  <c r="I21" i="158"/>
  <c r="I20" i="158"/>
  <c r="I19" i="158"/>
  <c r="I16" i="158"/>
  <c r="I15" i="158"/>
  <c r="I14" i="158"/>
  <c r="J13" i="158"/>
  <c r="I13" i="158"/>
  <c r="H13" i="158"/>
  <c r="G13" i="158"/>
  <c r="G64" i="158"/>
  <c r="G63" i="158"/>
  <c r="G62" i="158"/>
  <c r="G59" i="158"/>
  <c r="G58" i="158"/>
  <c r="G55" i="158"/>
  <c r="G54" i="158"/>
  <c r="G53" i="158"/>
  <c r="G52" i="158"/>
  <c r="G51" i="158"/>
  <c r="G50" i="158"/>
  <c r="G49" i="158"/>
  <c r="G48" i="158"/>
  <c r="G47" i="158"/>
  <c r="G46" i="158"/>
  <c r="G45" i="158"/>
  <c r="G44" i="158"/>
  <c r="G43" i="158"/>
  <c r="G41" i="158"/>
  <c r="G40" i="158"/>
  <c r="G39" i="158"/>
  <c r="G38" i="158"/>
  <c r="G37" i="158"/>
  <c r="G36" i="158"/>
  <c r="G35" i="158"/>
  <c r="G34" i="158"/>
  <c r="G32" i="158"/>
  <c r="G31" i="158"/>
  <c r="G30" i="158"/>
  <c r="G29" i="158"/>
  <c r="G28" i="158"/>
  <c r="G27" i="158"/>
  <c r="G25" i="158"/>
  <c r="G24" i="158"/>
  <c r="G23" i="158"/>
  <c r="G22" i="158"/>
  <c r="G21" i="158"/>
  <c r="G20" i="158"/>
  <c r="G19" i="158"/>
  <c r="G16" i="158"/>
  <c r="G15" i="158"/>
  <c r="G14" i="158"/>
  <c r="F13" i="158"/>
  <c r="C18" i="159" l="1"/>
  <c r="D20" i="159" l="1"/>
  <c r="D19" i="159"/>
  <c r="F64" i="158" l="1"/>
  <c r="F63" i="158"/>
  <c r="F62" i="158"/>
  <c r="F59" i="158"/>
  <c r="F58" i="158"/>
  <c r="F55" i="158"/>
  <c r="F54" i="158"/>
  <c r="F53" i="158"/>
  <c r="F52" i="158"/>
  <c r="F51" i="158"/>
  <c r="F50" i="158"/>
  <c r="F49" i="158"/>
  <c r="F48" i="158"/>
  <c r="F47" i="158"/>
  <c r="F46" i="158"/>
  <c r="F45" i="158"/>
  <c r="F44" i="158"/>
  <c r="F43" i="158"/>
  <c r="F31" i="158"/>
  <c r="F30" i="158"/>
  <c r="F29" i="158"/>
  <c r="F28" i="158"/>
  <c r="F27" i="158"/>
  <c r="F24" i="158"/>
  <c r="F23" i="158"/>
  <c r="F22" i="158"/>
  <c r="F21" i="158"/>
  <c r="F20" i="158"/>
  <c r="F19" i="158"/>
  <c r="F16" i="158"/>
  <c r="F15" i="158"/>
  <c r="F14" i="158"/>
  <c r="E9" i="5" l="1"/>
  <c r="E10" i="5"/>
  <c r="E11" i="5"/>
  <c r="E12" i="5"/>
  <c r="E13" i="5"/>
  <c r="E14" i="5"/>
  <c r="E15" i="5"/>
  <c r="E16" i="5"/>
  <c r="E17" i="5"/>
  <c r="E19" i="5"/>
  <c r="D17" i="158" l="1"/>
  <c r="E17" i="158"/>
  <c r="B17" i="158"/>
  <c r="G17" i="158" l="1"/>
  <c r="I17" i="158"/>
  <c r="F17" i="158"/>
  <c r="D11" i="159" l="1"/>
  <c r="D12" i="159"/>
  <c r="D13" i="159"/>
  <c r="D15" i="159"/>
  <c r="D16" i="159"/>
  <c r="D17" i="159"/>
  <c r="B37" i="158"/>
  <c r="B35" i="158"/>
  <c r="F37" i="158" l="1"/>
  <c r="F35" i="158"/>
  <c r="E56" i="158" l="1"/>
  <c r="G56" i="158" l="1"/>
  <c r="I56" i="158"/>
  <c r="I60" i="158" l="1"/>
  <c r="G60" i="158"/>
  <c r="C14" i="159"/>
  <c r="B14" i="159"/>
  <c r="D14" i="159" l="1"/>
  <c r="C9" i="159"/>
  <c r="E20" i="5" l="1"/>
  <c r="E18" i="5" l="1"/>
  <c r="C7" i="5" l="1"/>
  <c r="C8" i="5"/>
  <c r="C6" i="5"/>
  <c r="D7" i="5"/>
  <c r="D8" i="5"/>
  <c r="D6" i="5"/>
  <c r="H14" i="158"/>
  <c r="J14" i="158"/>
  <c r="H15" i="158"/>
  <c r="J15" i="158"/>
  <c r="H16" i="158"/>
  <c r="J16" i="158"/>
  <c r="J64" i="158"/>
  <c r="J63" i="158"/>
  <c r="J62" i="158"/>
  <c r="H62" i="158"/>
  <c r="J59" i="158"/>
  <c r="H59" i="158"/>
  <c r="J58" i="158"/>
  <c r="H58" i="158"/>
  <c r="J55" i="158"/>
  <c r="H55" i="158"/>
  <c r="J54" i="158"/>
  <c r="J53" i="158"/>
  <c r="H53" i="158"/>
  <c r="J52" i="158"/>
  <c r="H52" i="158"/>
  <c r="J51" i="158"/>
  <c r="H51" i="158"/>
  <c r="J50" i="158"/>
  <c r="H50" i="158"/>
  <c r="J47" i="158"/>
  <c r="H47" i="158"/>
  <c r="J46" i="158"/>
  <c r="H46" i="158"/>
  <c r="J45" i="158"/>
  <c r="H45" i="158"/>
  <c r="J44" i="158"/>
  <c r="H44" i="158"/>
  <c r="J43" i="158"/>
  <c r="H43" i="158"/>
  <c r="J32" i="158"/>
  <c r="J31" i="158"/>
  <c r="J30" i="158"/>
  <c r="H30" i="158"/>
  <c r="J29" i="158"/>
  <c r="H29" i="158"/>
  <c r="J28" i="158"/>
  <c r="H28" i="158"/>
  <c r="J27" i="158"/>
  <c r="H27" i="158"/>
  <c r="J25" i="158"/>
  <c r="J24" i="158"/>
  <c r="J23" i="158"/>
  <c r="H23" i="158"/>
  <c r="J22" i="158"/>
  <c r="H22" i="158"/>
  <c r="J21" i="158"/>
  <c r="H21" i="158"/>
  <c r="J20" i="158"/>
  <c r="H20" i="158"/>
  <c r="J19" i="158"/>
  <c r="H19" i="158"/>
  <c r="E8" i="5" l="1"/>
  <c r="E6" i="5"/>
  <c r="E7" i="5"/>
  <c r="B18" i="159"/>
  <c r="D18" i="159" l="1"/>
  <c r="D9" i="159" s="1"/>
  <c r="B9" i="159"/>
  <c r="E65" i="158"/>
  <c r="I65" i="158" l="1"/>
  <c r="G65" i="158"/>
  <c r="J65" i="158"/>
  <c r="J60" i="158"/>
  <c r="J56" i="158" l="1"/>
  <c r="B65" i="158" l="1"/>
  <c r="B60" i="158"/>
  <c r="B56" i="158"/>
  <c r="B40" i="158"/>
  <c r="F40" i="158" s="1"/>
  <c r="B39" i="158"/>
  <c r="F39" i="158" s="1"/>
  <c r="B38" i="158"/>
  <c r="F38" i="158" s="1"/>
  <c r="B36" i="158"/>
  <c r="F36" i="158" s="1"/>
  <c r="B34" i="158"/>
  <c r="F34" i="158" s="1"/>
  <c r="B32" i="158"/>
  <c r="B25" i="158"/>
  <c r="H65" i="158" l="1"/>
  <c r="F65" i="158"/>
  <c r="H60" i="158"/>
  <c r="F60" i="158"/>
  <c r="H56" i="158"/>
  <c r="F56" i="158"/>
  <c r="H32" i="158"/>
  <c r="F32" i="158"/>
  <c r="H25" i="158"/>
  <c r="F25" i="158"/>
  <c r="B41" i="158"/>
  <c r="J34" i="158"/>
  <c r="H34" i="158"/>
  <c r="J37" i="158"/>
  <c r="H37" i="158"/>
  <c r="J38" i="158"/>
  <c r="H38" i="158"/>
  <c r="J39" i="158"/>
  <c r="H39" i="158"/>
  <c r="J40" i="158"/>
  <c r="J35" i="158"/>
  <c r="H35" i="158"/>
  <c r="J36" i="158"/>
  <c r="H36" i="158"/>
  <c r="H17" i="158"/>
  <c r="J17" i="158"/>
  <c r="F41" i="158" l="1"/>
  <c r="J41" i="158"/>
  <c r="H41" i="158"/>
</calcChain>
</file>

<file path=xl/sharedStrings.xml><?xml version="1.0" encoding="utf-8"?>
<sst xmlns="http://schemas.openxmlformats.org/spreadsheetml/2006/main" count="1539" uniqueCount="768">
  <si>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</si>
  <si>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</si>
  <si>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</si>
  <si>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</si>
  <si>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</si>
  <si>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</si>
  <si>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</si>
  <si>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</si>
  <si>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</si>
  <si>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</si>
  <si>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</si>
  <si>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</si>
  <si>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</si>
  <si>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</si>
  <si>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</si>
  <si>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</si>
  <si>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</si>
  <si>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</si>
  <si>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</si>
  <si>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</si>
  <si>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</si>
  <si>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</si>
  <si>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</si>
  <si>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</si>
  <si>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</si>
  <si>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</si>
  <si>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</si>
  <si>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</si>
  <si>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</si>
  <si>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</si>
  <si>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</si>
  <si>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</si>
  <si>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</si>
  <si>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</si>
  <si>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</si>
  <si>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</si>
  <si>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</si>
  <si>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</si>
  <si>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</si>
  <si>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</si>
  <si>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</si>
  <si>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</si>
  <si>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</si>
  <si>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</si>
  <si>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</si>
  <si>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</si>
  <si>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</si>
  <si>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</si>
  <si>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</si>
  <si>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</si>
  <si>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</si>
  <si>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</si>
  <si>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</si>
  <si>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</si>
  <si>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</si>
  <si>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</si>
  <si>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</si>
  <si>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</si>
  <si>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</si>
  <si>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</si>
  <si>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</si>
  <si>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</si>
  <si>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</si>
  <si>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</si>
  <si>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</si>
  <si>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</si>
  <si>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</si>
  <si>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</si>
  <si>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</si>
  <si>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</si>
  <si>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</si>
  <si>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</si>
  <si>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</si>
  <si>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</si>
  <si>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</si>
  <si>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</si>
  <si>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</si>
  <si>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</si>
  <si>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</si>
  <si>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</si>
  <si>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</si>
  <si>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</si>
  <si>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</si>
  <si>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</si>
  <si>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</si>
  <si>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</si>
  <si>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</si>
  <si>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</si>
  <si>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Príjmy Sociálnej poisťovne vrátane príspevkov na SDS rok 2014</t>
  </si>
  <si>
    <t>Január a  február 2014</t>
  </si>
  <si>
    <t>Schválený rozpočet na rok 2014</t>
  </si>
  <si>
    <t>Január a február    2014</t>
  </si>
  <si>
    <t>Výdavky Sociálnej poisťovne rok 2014</t>
  </si>
  <si>
    <t>Rozdiel  4-1</t>
  </si>
  <si>
    <t>Rozdiel  4-2</t>
  </si>
  <si>
    <t>% plnenia  4/1</t>
  </si>
  <si>
    <t>Index  4/3</t>
  </si>
  <si>
    <t>% plnenia  4/2</t>
  </si>
  <si>
    <t>Časový rozpis rozpočtu na január a február 2014</t>
  </si>
  <si>
    <t>Skutočnosť január a február 2013</t>
  </si>
  <si>
    <t>Skutočnosť január a február 2014</t>
  </si>
  <si>
    <t>Vývoj pohľadávok Sociálnej poisťovne podľa druhov a podľa fondov mesačne v roku 2014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</si>
  <si>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</si>
  <si>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</si>
  <si>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</si>
  <si>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</si>
  <si>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</si>
  <si>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</si>
  <si>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</si>
  <si>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</si>
  <si>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</si>
  <si>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</si>
  <si>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</si>
  <si>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januáru 2014</t>
  </si>
  <si>
    <t>28. februáru 2014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</si>
  <si>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</si>
  <si>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</si>
  <si>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</si>
  <si>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</si>
  <si>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</si>
  <si>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</si>
  <si>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</si>
  <si>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</si>
  <si>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</si>
  <si>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</si>
  <si>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</si>
  <si>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</si>
  <si>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</si>
  <si>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</si>
  <si>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31.januáru 2014</t>
  </si>
  <si>
    <t>k 28. februáru 2014</t>
  </si>
  <si>
    <t>Pobočka</t>
  </si>
  <si>
    <t>Pohľadávky celkom ( účet 316 ) v tis. Eur</t>
  </si>
  <si>
    <t>stav k 31_12_2013</t>
  </si>
  <si>
    <t>stav k 28_02_2014</t>
  </si>
  <si>
    <t>nárast (+); pokles (-)</t>
  </si>
  <si>
    <t>zníženie (-), nárast (+) pohľadávok oproti stavu k 31_12_2013 o...%</t>
  </si>
  <si>
    <t>Martin</t>
  </si>
  <si>
    <t>Nové Zámky</t>
  </si>
  <si>
    <t>Bratislava</t>
  </si>
  <si>
    <t>Levice</t>
  </si>
  <si>
    <t>Spišská Nová Ves</t>
  </si>
  <si>
    <t>Topoľčany</t>
  </si>
  <si>
    <t>Vranov nad Topľou</t>
  </si>
  <si>
    <t>Trenčín</t>
  </si>
  <si>
    <t>Nitra</t>
  </si>
  <si>
    <t>Komárno</t>
  </si>
  <si>
    <t>Rožňava</t>
  </si>
  <si>
    <t>Galanta</t>
  </si>
  <si>
    <t>Košice</t>
  </si>
  <si>
    <t>Žiar nad Hronom</t>
  </si>
  <si>
    <t>Lučenec</t>
  </si>
  <si>
    <t>Zvolen</t>
  </si>
  <si>
    <t>Stará Ľubovňa</t>
  </si>
  <si>
    <t>Dolný Kubín</t>
  </si>
  <si>
    <t>Liptovský Mikuláš</t>
  </si>
  <si>
    <t>Veľký Krtíš</t>
  </si>
  <si>
    <t>Prešov</t>
  </si>
  <si>
    <t>Humenné</t>
  </si>
  <si>
    <t>Bardejov</t>
  </si>
  <si>
    <t>Banská Bystrica</t>
  </si>
  <si>
    <t>Michalovce</t>
  </si>
  <si>
    <t>Žilina</t>
  </si>
  <si>
    <t>Prievidza</t>
  </si>
  <si>
    <t>Považská Bystrica</t>
  </si>
  <si>
    <t>Poprad</t>
  </si>
  <si>
    <t>Dunajská Streda</t>
  </si>
  <si>
    <t>Čadca</t>
  </si>
  <si>
    <t>Rimavská Sobota</t>
  </si>
  <si>
    <t>Trebišov</t>
  </si>
  <si>
    <t>Senica</t>
  </si>
  <si>
    <t>Svidník</t>
  </si>
  <si>
    <t>Trnava</t>
  </si>
  <si>
    <t>SP pobočky</t>
  </si>
  <si>
    <t xml:space="preserve">Ústredie </t>
  </si>
  <si>
    <t>SP spolu</t>
  </si>
  <si>
    <t>exekúcie podané v roku 2014</t>
  </si>
  <si>
    <t>počet rozhodnutí</t>
  </si>
  <si>
    <t>výška vymáhanej pohľadávky v exekučnom konaní v tis. Eur</t>
  </si>
  <si>
    <t>úhrady v tis. Eur</t>
  </si>
  <si>
    <t>k 31.1.2014</t>
  </si>
  <si>
    <t>k 28.2.2014</t>
  </si>
  <si>
    <t>Vydané rozhodnutia o povolení splátok dlžných súm v roku 2014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</si>
  <si>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</si>
  <si>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</si>
  <si>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</si>
  <si>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</si>
  <si>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</si>
  <si>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2014 do 28.2. 2014</t>
  </si>
  <si>
    <t>spolu prevedené     (suma tis. EUR)</t>
  </si>
  <si>
    <t>spolu akceptované  (suma tis. EUR)</t>
  </si>
  <si>
    <t>sumárny prehľad rok 2014</t>
  </si>
  <si>
    <t>prevedené pohľadávky do MS v roku 2014 a akceptované úhrady ku konkrétnym sumárnym zoznamom v roku 2014</t>
  </si>
  <si>
    <t>sumárny zoznam č.</t>
  </si>
  <si>
    <t>spolu</t>
  </si>
  <si>
    <t>012014</t>
  </si>
  <si>
    <t>022014</t>
  </si>
  <si>
    <t>prevedené</t>
  </si>
  <si>
    <t>počet</t>
  </si>
  <si>
    <t>suma tis. EUR</t>
  </si>
  <si>
    <t>akceptované</t>
  </si>
  <si>
    <t>prehľad rok 2014 po sumárnych zoznamoch</t>
  </si>
  <si>
    <t>Stav pohľadávok  podľa pobočiek Sociálnej poisťovne a zdravotníckych zariadení k 28. februáru 2014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</si>
  <si>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</si>
  <si>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</si>
  <si>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</si>
  <si>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</si>
  <si>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januáru 2014</t>
  </si>
  <si>
    <t>Pohľadávka na                     poistnom                                k 28. februáru 2014</t>
  </si>
  <si>
    <t>Rozdiel pohľadávky na                              poistnom                        2_ 2014 - 1_2014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</si>
  <si>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</si>
  <si>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</si>
  <si>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</si>
  <si>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</si>
  <si>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</si>
  <si>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</si>
  <si>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</si>
  <si>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</si>
  <si>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Národná transfúzna služba SR, Bratislava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</si>
  <si>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</si>
  <si>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</si>
  <si>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</si>
  <si>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</si>
  <si>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</t>
  </si>
  <si>
    <t>Nemocnica s poliklinikou Dunajská Streda, a.s.</t>
  </si>
  <si>
    <t>Nemocnica s poliklinikou Sv. Lukáša Galanta</t>
  </si>
  <si>
    <t>00610291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</si>
  <si>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</si>
  <si>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</si>
  <si>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</si>
  <si>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</si>
  <si>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</si>
  <si>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</si>
  <si>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Nemocnica s poliklinikou Skalica</t>
  </si>
  <si>
    <t>00610712</t>
  </si>
  <si>
    <t>Mestská nemocnica Prof. MUDr. Rudolfa Korca, DrSc. Zlaté Moravce</t>
  </si>
  <si>
    <t>Sanatórium Tatranská Kotlina n.o.</t>
  </si>
  <si>
    <t>Nemocnica s poliklinikou Ilava, n.o.</t>
  </si>
  <si>
    <t>36119385</t>
  </si>
  <si>
    <t>Nemocnica A. Wintera n.o. Piešťany</t>
  </si>
  <si>
    <t>Všeobecná nemocnica s poliklinikou, n.o., Veľký Krtíš</t>
  </si>
  <si>
    <t>Revúcka medicínsko-humanitná, n.o., Revúca</t>
  </si>
  <si>
    <t>Legenda: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</si>
  <si>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</si>
  <si>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</si>
  <si>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</si>
  <si>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</si>
  <si>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</si>
  <si>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</si>
  <si>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</si>
  <si>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</si>
  <si>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</si>
  <si>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</si>
  <si>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</si>
  <si>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</si>
  <si>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</si>
  <si>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</si>
  <si>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</si>
  <si>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28. februáru 2014 </t>
  </si>
  <si>
    <t>Typ ZZ</t>
  </si>
  <si>
    <t>Forma ZZ (S/V)</t>
  </si>
  <si>
    <t>Platenie bežného poistného</t>
  </si>
  <si>
    <t>Pohľadávka na poistnom k 28.2.2014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</si>
  <si>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</si>
  <si>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</si>
  <si>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</si>
  <si>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</si>
  <si>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uznesením vlády SR č. 698/2012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</si>
  <si>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</si>
  <si>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</si>
  <si>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</si>
  <si>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</si>
  <si>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</si>
  <si>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</si>
  <si>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</si>
  <si>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Oravská poliklinika Námestovo</t>
  </si>
  <si>
    <t>00634875</t>
  </si>
  <si>
    <t>X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</si>
  <si>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</si>
  <si>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</si>
  <si>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</si>
  <si>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</si>
  <si>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</si>
  <si>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</si>
  <si>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</si>
  <si>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</si>
  <si>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</si>
  <si>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</si>
  <si>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</si>
  <si>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</si>
  <si>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</si>
  <si>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</si>
  <si>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Nemocnica s poliklinikou Štefana Kukuru v Michalovciach, n.o.</t>
  </si>
  <si>
    <t>Psychiatrická nemocnica Michalovce, n.o.</t>
  </si>
  <si>
    <t>Fakultná nemocnica Nitra</t>
  </si>
  <si>
    <t>Mestská poliklinika Šurany</t>
  </si>
  <si>
    <t>Poliklinika Štúrovo</t>
  </si>
  <si>
    <t>N</t>
  </si>
  <si>
    <t>zmluvné záložné právo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</si>
  <si>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</si>
  <si>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</si>
  <si>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</si>
  <si>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</si>
  <si>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</si>
  <si>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</si>
  <si>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</si>
  <si>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</si>
  <si>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</si>
  <si>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</si>
  <si>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</si>
  <si>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</si>
  <si>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</si>
  <si>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</si>
  <si>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Nemocnica s poliklinikou Trebišov a.s.</t>
  </si>
  <si>
    <t>Fakultná nemocnica Trenčín</t>
  </si>
  <si>
    <t>00610470</t>
  </si>
  <si>
    <t>Vranovská nemocnica, n.o., Vranov nad Topľou</t>
  </si>
  <si>
    <t>Regionálna nemocnica Banská Štiavnica, n.o.</t>
  </si>
  <si>
    <t>Detská ozdravovňa, Kremnické Bane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</si>
  <si>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</si>
  <si>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</si>
  <si>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</si>
  <si>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</si>
  <si>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- platí</t>
  </si>
  <si>
    <t>- čiastočne (za zamestnancov)</t>
  </si>
  <si>
    <t>- neplatí</t>
  </si>
  <si>
    <t>- ukončená registrácia</t>
  </si>
  <si>
    <t>Súhrnná bilancia - bez príspevkov na SDS (s vplyvom II. piliera)</t>
  </si>
  <si>
    <t>Skutočnosť za rok 2013</t>
  </si>
  <si>
    <t>Schválený rozpočet na rok 2014 */</t>
  </si>
  <si>
    <t>Očakávaná skutočnosť rok 2014</t>
  </si>
  <si>
    <t>Časový rozpis na január a február  2014</t>
  </si>
  <si>
    <t>Skutočnosť k 28. 2. 2014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</si>
  <si>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</si>
  <si>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</si>
  <si>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</si>
  <si>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</si>
  <si>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</si>
  <si>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</si>
  <si>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</si>
  <si>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</si>
  <si>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>.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</si>
  <si>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</si>
  <si>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</si>
  <si>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</si>
  <si>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</si>
  <si>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</si>
  <si>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</si>
  <si>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</si>
  <si>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</si>
  <si>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</si>
  <si>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</si>
  <si>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</si>
  <si>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</si>
  <si>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</si>
  <si>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</si>
  <si>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</si>
  <si>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</si>
  <si>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</si>
  <si>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</si>
  <si>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</si>
  <si>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</si>
  <si>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961 zo 17. decembra 2013</t>
  </si>
  <si>
    <t>Prehľad o zostatkoch finančných prostriedkov na bežných účtoch  v Štátnej pokladnici  dňa 28.2.2014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</si>
  <si>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</si>
  <si>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</si>
  <si>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</si>
  <si>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</si>
  <si>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</si>
  <si>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</si>
  <si>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</si>
  <si>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</si>
  <si>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</si>
  <si>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</si>
  <si>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</si>
  <si>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</si>
  <si>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</si>
  <si>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</si>
  <si>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</si>
  <si>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</si>
  <si>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</si>
  <si>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</si>
  <si>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</si>
  <si>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</si>
  <si>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</si>
  <si>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</si>
  <si>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</si>
  <si>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</si>
  <si>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</si>
  <si>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</si>
  <si>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</si>
  <si>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</si>
  <si>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</si>
  <si>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</si>
  <si>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</si>
  <si>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</si>
  <si>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</si>
  <si>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</si>
  <si>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</si>
  <si>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</si>
  <si>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</si>
  <si>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</si>
  <si>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</si>
  <si>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prostr.SP</t>
  </si>
  <si>
    <t>7000164517/8180</t>
  </si>
  <si>
    <t>BÚ-ESF-SP</t>
  </si>
  <si>
    <t>7000293052/8180</t>
  </si>
  <si>
    <t xml:space="preserve">S p o l u   všetky účty </t>
  </si>
  <si>
    <t>Presuny realizované na krytie výplat  dôchodkových dávok v roku 2014 vo výške 60 tis. Eur.</t>
  </si>
  <si>
    <t>v tom :</t>
  </si>
  <si>
    <t>v tis. Eur.</t>
  </si>
  <si>
    <t>rok 2013</t>
  </si>
  <si>
    <t>z  RFS</t>
  </si>
  <si>
    <t>zo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</si>
  <si>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</si>
  <si>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</si>
  <si>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</si>
  <si>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</si>
  <si>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</si>
  <si>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</si>
  <si>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</si>
  <si>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rok 2014</t>
  </si>
  <si>
    <t>Prehľad o príjmoch a výdavkoch Sociálnej poisťovne na dávky, ktoré hradí štát v roku 2014</t>
  </si>
  <si>
    <t>Kapitola štátneho rozpočtu MPSVR SR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</si>
  <si>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</si>
  <si>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</si>
  <si>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</si>
  <si>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</si>
  <si>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</si>
  <si>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</si>
  <si>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</si>
  <si>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</si>
  <si>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</si>
  <si>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</si>
  <si>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</si>
  <si>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</si>
  <si>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</si>
  <si>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</si>
  <si>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</si>
  <si>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</si>
  <si>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</si>
  <si>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293o) ods. 6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</si>
  <si>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</si>
  <si>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</si>
  <si>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</si>
  <si>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n/ invalidné dôchodky podľa §70 ods.2 (invalidi z mladosti)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</si>
  <si>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</si>
  <si>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</si>
  <si>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</si>
  <si>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</si>
  <si>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</si>
  <si>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</si>
  <si>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</si>
  <si>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</si>
  <si>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</si>
  <si>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</si>
  <si>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</si>
  <si>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Skutočnosť za január a  február 2014</t>
  </si>
  <si>
    <t>Rozpis rozpočtu na január a február 2014</t>
  </si>
  <si>
    <t xml:space="preserve">**/  v dávke príplatok k dôchodku politickým väzňom podľa zákona č. 274/2007 Z.z.v znení neskorších predpisov  je zahrnutý príspevok aj pre osoby </t>
  </si>
  <si>
    <t>pozostalé po popravenom alebo zomretom</t>
  </si>
  <si>
    <t>Skutočnosť za január a február 2014</t>
  </si>
  <si>
    <t>Mesačný vývoj použitia správneho fondu celkom za rok 2013 a 2014</t>
  </si>
  <si>
    <t>v Eur</t>
  </si>
  <si>
    <t>Eur</t>
  </si>
  <si>
    <t>Ukazovatele</t>
  </si>
  <si>
    <t>R O K      2   0  1  3</t>
  </si>
  <si>
    <t>Rozpočet</t>
  </si>
  <si>
    <t xml:space="preserve"> S K U T O Č N O S Ť</t>
  </si>
  <si>
    <t>Január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</si>
  <si>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</si>
  <si>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</si>
  <si>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</si>
  <si>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</si>
  <si>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</si>
  <si>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</si>
  <si>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</si>
  <si>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</si>
  <si>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</si>
  <si>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</si>
  <si>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</si>
  <si>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</si>
  <si>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4</t>
  </si>
  <si>
    <t>Upravený</t>
  </si>
  <si>
    <t>rozpočet</t>
  </si>
  <si>
    <t>Vyhodnotenie plnenia rozpisu rozpočtu správneho fondu Sociálnej poisťovne za obdobie január a február  2014</t>
  </si>
  <si>
    <t>Org. útvary SP</t>
  </si>
  <si>
    <t>Spotr. nákupy</t>
  </si>
  <si>
    <t>Služby</t>
  </si>
  <si>
    <t>Osobné náklady</t>
  </si>
  <si>
    <t>Dane a poplatky</t>
  </si>
  <si>
    <t>Ostat. náklady</t>
  </si>
  <si>
    <t xml:space="preserve"> Bežné výdavky</t>
  </si>
  <si>
    <t>Kapit. výdavky</t>
  </si>
  <si>
    <t>SF SPOLU</t>
  </si>
  <si>
    <t xml:space="preserve">  Ústredie SP (132)</t>
  </si>
  <si>
    <t xml:space="preserve">  Rozpis rozpočtu 2014</t>
  </si>
  <si>
    <t xml:space="preserve">  Upravený RR</t>
  </si>
  <si>
    <t xml:space="preserve">  Skutočnosť</t>
  </si>
  <si>
    <t xml:space="preserve">  % Plnenia z URR 2014</t>
  </si>
  <si>
    <t xml:space="preserve">  Pol. objekt Nevädzová (134)</t>
  </si>
  <si>
    <t xml:space="preserve">  Upravený RR </t>
  </si>
  <si>
    <t xml:space="preserve">  DaRZ Staré Hory(136)</t>
  </si>
  <si>
    <t xml:space="preserve">  DaRZ Pav. Lehota(137)</t>
  </si>
  <si>
    <t xml:space="preserve">  Dozorná rada (133)</t>
  </si>
  <si>
    <t xml:space="preserve">  ÚSTREDIE SPOLU</t>
  </si>
  <si>
    <t xml:space="preserve">  Pobočky SP (132)</t>
  </si>
  <si>
    <t xml:space="preserve"> SPRÁVNY FOND SPOLU</t>
  </si>
  <si>
    <t>Objednávky a nezaplatené faktúry za celú Sociálnu poisťovňu k 19. marcu 2014</t>
  </si>
  <si>
    <t>Euro</t>
  </si>
  <si>
    <t>Ukazovatel</t>
  </si>
  <si>
    <t>Rozpis</t>
  </si>
  <si>
    <t>Objednávky</t>
  </si>
  <si>
    <t>Faktúry</t>
  </si>
  <si>
    <t>Skutočnosť</t>
  </si>
  <si>
    <t>Rozdiel</t>
  </si>
  <si>
    <t>rozpočtu</t>
  </si>
  <si>
    <t>v systéme</t>
  </si>
  <si>
    <t>došlé v SAPe</t>
  </si>
  <si>
    <t>k 19. marcu</t>
  </si>
  <si>
    <t>bez objednávok</t>
  </si>
  <si>
    <t>vrátane</t>
  </si>
  <si>
    <t>(stl.1 minus stl.6)</t>
  </si>
  <si>
    <t>na rok 2014</t>
  </si>
  <si>
    <t>SAP(modul MM)</t>
  </si>
  <si>
    <t>objednávok</t>
  </si>
  <si>
    <t>Vyhodnotenie plnenia rozpisu rozpočtu bežných výdavkov (nákladov) správneho fondu Sociálnej poisťovne za obdobie január a február 2014</t>
  </si>
  <si>
    <t>v štruktúre funkčnej a ekonomickej klasifikácie</t>
  </si>
  <si>
    <t xml:space="preserve">Funkčná </t>
  </si>
  <si>
    <t>Ekonomická klasifikácia</t>
  </si>
  <si>
    <t>Text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</si>
  <si>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</si>
  <si>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</si>
  <si>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</si>
  <si>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</si>
  <si>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</si>
  <si>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</si>
  <si>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</si>
  <si>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po úpravách</t>
  </si>
  <si>
    <t>za obdobie</t>
  </si>
  <si>
    <t>plnenia</t>
  </si>
  <si>
    <t>oddiel/skupina/</t>
  </si>
  <si>
    <t>kategória</t>
  </si>
  <si>
    <t>ložka</t>
  </si>
  <si>
    <t>k 28. 02. 2014</t>
  </si>
  <si>
    <t xml:space="preserve">január a </t>
  </si>
  <si>
    <t>(3 : 2)</t>
  </si>
  <si>
    <t>trieda/podtrieda</t>
  </si>
  <si>
    <t xml:space="preserve"> február 2014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</si>
  <si>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</si>
  <si>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</si>
  <si>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</si>
  <si>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</si>
  <si>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</si>
  <si>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</si>
  <si>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</si>
  <si>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</si>
  <si>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</si>
  <si>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</si>
  <si>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</si>
  <si>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</si>
  <si>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</si>
  <si>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</si>
  <si>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</si>
  <si>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</si>
  <si>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</si>
  <si>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</si>
  <si>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</si>
  <si>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</si>
  <si>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</si>
  <si>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</si>
  <si>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</si>
  <si>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</si>
  <si>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</si>
  <si>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</si>
  <si>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</si>
  <si>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</si>
  <si>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</si>
  <si>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</si>
  <si>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</si>
  <si>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</si>
  <si>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</si>
  <si>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</si>
  <si>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</si>
  <si>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</si>
  <si>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</si>
  <si>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</si>
  <si>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</si>
  <si>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</si>
  <si>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</si>
  <si>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</si>
  <si>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</si>
  <si>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</si>
  <si>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</si>
  <si>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</si>
  <si>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</si>
  <si>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</si>
  <si>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</si>
  <si>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</si>
  <si>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</si>
  <si>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</si>
  <si>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</si>
  <si>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</si>
  <si>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</si>
  <si>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</si>
  <si>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</si>
  <si>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</si>
  <si>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</si>
  <si>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</si>
  <si>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</si>
  <si>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</si>
  <si>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</si>
  <si>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</si>
  <si>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</si>
  <si>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</si>
  <si>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</si>
  <si>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</si>
  <si>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</si>
  <si>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</si>
  <si>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</si>
  <si>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</si>
  <si>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</si>
  <si>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</si>
  <si>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</si>
  <si>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</si>
  <si>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</si>
  <si>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</si>
  <si>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</si>
  <si>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</si>
  <si>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</si>
  <si>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</si>
  <si>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</si>
  <si>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</si>
  <si>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</si>
  <si>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</si>
  <si>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</si>
  <si>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</si>
  <si>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</si>
  <si>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</si>
  <si>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</si>
  <si>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</si>
  <si>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</si>
  <si>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</si>
  <si>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</si>
  <si>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</si>
  <si>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</si>
  <si>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</si>
  <si>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</si>
  <si>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</si>
  <si>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</si>
  <si>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</si>
  <si>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</si>
  <si>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</si>
  <si>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</si>
  <si>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</si>
  <si>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</si>
  <si>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</si>
  <si>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</si>
  <si>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</si>
  <si>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</si>
  <si>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</si>
  <si>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</si>
  <si>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</si>
  <si>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</si>
  <si>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</si>
  <si>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</si>
  <si>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</si>
  <si>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</si>
  <si>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</si>
  <si>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</si>
  <si>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</si>
  <si>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</si>
  <si>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</si>
  <si>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</si>
  <si>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</si>
  <si>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</si>
  <si>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</si>
  <si>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</si>
  <si>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</si>
  <si>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</si>
  <si>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</si>
  <si>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</si>
  <si>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</si>
  <si>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</si>
  <si>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</si>
  <si>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</si>
  <si>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</si>
  <si>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</si>
  <si>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</si>
  <si>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</si>
  <si>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</si>
  <si>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</si>
  <si>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</si>
  <si>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</si>
  <si>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</si>
  <si>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</si>
  <si>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</si>
  <si>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</si>
  <si>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</si>
  <si>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</si>
  <si>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kapitálových výdavkov (nákladov) správneho fondu Sociálnej poisťovne za január a február 2014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</si>
  <si>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</si>
  <si>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</si>
  <si>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</si>
  <si>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</si>
  <si>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</si>
  <si>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</si>
  <si>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</si>
  <si>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</si>
  <si>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</si>
  <si>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</si>
  <si>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</si>
  <si>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</si>
  <si>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</si>
  <si>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</si>
  <si>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</si>
  <si>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</si>
  <si>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</si>
  <si>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</si>
  <si>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</si>
  <si>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</si>
  <si>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</si>
  <si>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</si>
  <si>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</si>
  <si>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</si>
  <si>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</si>
  <si>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</si>
  <si>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</si>
  <si>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</si>
  <si>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</si>
  <si>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</si>
  <si>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</si>
  <si>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</si>
  <si>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</si>
  <si>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</si>
  <si>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</si>
  <si>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</si>
  <si>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</si>
  <si>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</si>
  <si>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rozpisu rozpočtu bežných výdavkov (nákladov) správneho fondu Sociálnej poisťovne, ústredie za obdobie január a február 2014</t>
  </si>
  <si>
    <t>Evidencia úpravy rozpisu rozpočtu v Sociálnej poisťovni ústredie</t>
  </si>
  <si>
    <t>za rok  2014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</si>
  <si>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</si>
  <si>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</si>
  <si>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</si>
  <si>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</si>
  <si>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</si>
  <si>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</si>
  <si>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</si>
  <si>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</si>
  <si>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</si>
  <si>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</si>
  <si>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</si>
  <si>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</si>
  <si>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</si>
  <si>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BA--0029841/2014</t>
  </si>
  <si>
    <t>Odoslanie</t>
  </si>
  <si>
    <t>Rozpočtové opatrenie</t>
  </si>
  <si>
    <t>632001.50210000</t>
  </si>
  <si>
    <t>ZZZ</t>
  </si>
  <si>
    <t>Prijatie</t>
  </si>
  <si>
    <t>SF Ústredie</t>
  </si>
  <si>
    <t>637004.51811000</t>
  </si>
  <si>
    <t>634004.51829000</t>
  </si>
  <si>
    <t>BA--0039312/2014</t>
  </si>
  <si>
    <t>633001.50142100</t>
  </si>
  <si>
    <t>633006.50113000</t>
  </si>
  <si>
    <t>637011.51814000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</si>
</sst>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&quot;$&quot;#,##0;[Red]\-&quot;$&quot;#,##0"/>
    <numFmt numFmtId="165" formatCode="m\o\n\th\ d\,\ \y\y\y\y"/>
    <numFmt numFmtId="166" formatCode=";;"/>
    <numFmt numFmtId="167" formatCode="_-* #,##0.00\ [$€-1]_-;\-* #,##0.00\ [$€-1]_-;_-* &quot;-&quot;??\ [$€-1]_-"/>
    <numFmt numFmtId="168" formatCode="_(* #,##0.00_);_(* \(#,##0.00\);_(* &quot;-&quot;??_);_(@_)"/>
    <numFmt numFmtId="169" formatCode="#,##0.00000"/>
    <numFmt numFmtId="170" formatCode="#,##0.0000"/>
    <numFmt numFmtId="171" formatCode="#,##0.00_ ;[Red]\-#,##0.00\ "/>
    <numFmt numFmtId="172" formatCode="#,##0.00_ ;\-#,##0.00\ "/>
    <numFmt numFmtId="173" formatCode="#,##0\ _S_k"/>
    <numFmt numFmtId="174" formatCode="#,##0;#,##0;&quot; &quot;"/>
    <numFmt numFmtId="175" formatCode="#,##0.00;#,##0.00;&quot; &quot;"/>
    <numFmt numFmtId="176" formatCode="_-* #,##0\ _S_k_-;\-* #,##0\ _S_k_-;_-* &quot;-&quot;??\ _S_k_-;_-@_-"/>
  </numFmts>
  <fonts count="119" x14ac:knownFonts="1">
    <font>
      <sz val="10"/>
      <name val="Arial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10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53"/>
      <name val="Arial"/>
      <family val="2"/>
      <charset val="238"/>
    </font>
    <font>
      <b/>
      <sz val="12"/>
      <name val="Arial"/>
      <family val="2"/>
      <charset val="238"/>
    </font>
    <font>
      <sz val="10"/>
      <name val="Courier"/>
      <family val="1"/>
      <charset val="238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7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3" fontId="27" fillId="0" borderId="0"/>
    <xf numFmtId="3" fontId="28" fillId="0" borderId="0"/>
    <xf numFmtId="38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30" fillId="0" borderId="0">
      <protection locked="0"/>
    </xf>
    <xf numFmtId="0" fontId="31" fillId="4" borderId="0" applyNumberFormat="0" applyBorder="0" applyAlignment="0" applyProtection="0"/>
    <xf numFmtId="167" fontId="20" fillId="0" borderId="0" applyFont="0" applyFill="0" applyBorder="0" applyAlignment="0" applyProtection="0"/>
    <xf numFmtId="166" fontId="30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3" fillId="16" borderId="1" applyNumberFormat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2" fontId="37" fillId="0" borderId="0"/>
    <xf numFmtId="0" fontId="38" fillId="17" borderId="0" applyNumberFormat="0" applyBorder="0" applyAlignment="0" applyProtection="0"/>
    <xf numFmtId="0" fontId="20" fillId="0" borderId="0"/>
    <xf numFmtId="0" fontId="21" fillId="0" borderId="0"/>
    <xf numFmtId="0" fontId="23" fillId="0" borderId="0"/>
    <xf numFmtId="0" fontId="39" fillId="0" borderId="0"/>
    <xf numFmtId="0" fontId="40" fillId="0" borderId="0"/>
    <xf numFmtId="0" fontId="20" fillId="0" borderId="0"/>
    <xf numFmtId="0" fontId="23" fillId="0" borderId="0"/>
    <xf numFmtId="0" fontId="21" fillId="0" borderId="0"/>
    <xf numFmtId="0" fontId="29" fillId="0" borderId="0"/>
    <xf numFmtId="0" fontId="28" fillId="0" borderId="0"/>
    <xf numFmtId="0" fontId="23" fillId="18" borderId="5" applyNumberFormat="0" applyFont="0" applyAlignment="0" applyProtection="0"/>
    <xf numFmtId="0" fontId="41" fillId="0" borderId="6" applyNumberFormat="0" applyFill="0" applyAlignment="0" applyProtection="0"/>
    <xf numFmtId="49" fontId="42" fillId="0" borderId="0"/>
    <xf numFmtId="0" fontId="43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8">
      <protection locked="0"/>
    </xf>
    <xf numFmtId="0" fontId="46" fillId="0" borderId="0"/>
    <xf numFmtId="0" fontId="47" fillId="7" borderId="9" applyNumberFormat="0" applyAlignment="0" applyProtection="0"/>
    <xf numFmtId="0" fontId="48" fillId="19" borderId="9" applyNumberFormat="0" applyAlignment="0" applyProtection="0"/>
    <xf numFmtId="0" fontId="49" fillId="19" borderId="10" applyNumberFormat="0" applyAlignment="0" applyProtection="0"/>
    <xf numFmtId="0" fontId="50" fillId="0" borderId="0" applyNumberFormat="0" applyFill="0" applyBorder="0" applyAlignment="0" applyProtection="0"/>
    <xf numFmtId="0" fontId="51" fillId="3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3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43" fontId="52" fillId="0" borderId="0" applyFont="0" applyFill="0" applyBorder="0" applyAlignment="0" applyProtection="0"/>
    <xf numFmtId="0" fontId="18" fillId="0" borderId="0"/>
    <xf numFmtId="43" fontId="53" fillId="0" borderId="0" applyFont="0" applyFill="0" applyBorder="0" applyAlignment="0" applyProtection="0"/>
    <xf numFmtId="0" fontId="17" fillId="0" borderId="0"/>
    <xf numFmtId="43" fontId="54" fillId="0" borderId="0" applyFont="0" applyFill="0" applyBorder="0" applyAlignment="0" applyProtection="0"/>
    <xf numFmtId="0" fontId="16" fillId="0" borderId="0"/>
    <xf numFmtId="43" fontId="55" fillId="0" borderId="0" applyFont="0" applyFill="0" applyBorder="0" applyAlignment="0" applyProtection="0"/>
    <xf numFmtId="0" fontId="24" fillId="0" borderId="0"/>
    <xf numFmtId="43" fontId="56" fillId="0" borderId="0" applyFont="0" applyFill="0" applyBorder="0" applyAlignment="0" applyProtection="0"/>
    <xf numFmtId="0" fontId="15" fillId="0" borderId="0"/>
    <xf numFmtId="0" fontId="20" fillId="0" borderId="0"/>
    <xf numFmtId="0" fontId="14" fillId="0" borderId="0"/>
    <xf numFmtId="9" fontId="20" fillId="0" borderId="0" applyFont="0" applyFill="0" applyBorder="0" applyAlignment="0" applyProtection="0"/>
    <xf numFmtId="0" fontId="23" fillId="0" borderId="0"/>
    <xf numFmtId="0" fontId="13" fillId="0" borderId="0"/>
    <xf numFmtId="0" fontId="12" fillId="0" borderId="0"/>
    <xf numFmtId="0" fontId="11" fillId="0" borderId="0"/>
    <xf numFmtId="0" fontId="20" fillId="0" borderId="0"/>
    <xf numFmtId="0" fontId="2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60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1" fillId="42" borderId="0" applyNumberFormat="0" applyBorder="0" applyAlignment="0" applyProtection="0"/>
    <xf numFmtId="0" fontId="62" fillId="43" borderId="18" applyNumberFormat="0" applyAlignment="0" applyProtection="0"/>
    <xf numFmtId="0" fontId="63" fillId="0" borderId="19" applyNumberFormat="0" applyFill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5" fillId="0" borderId="0" applyNumberFormat="0" applyFill="0" applyBorder="0" applyAlignment="0" applyProtection="0"/>
    <xf numFmtId="0" fontId="66" fillId="44" borderId="0" applyNumberFormat="0" applyBorder="0" applyAlignment="0" applyProtection="0"/>
    <xf numFmtId="0" fontId="59" fillId="45" borderId="22" applyNumberFormat="0" applyFont="0" applyAlignment="0" applyProtection="0"/>
    <xf numFmtId="0" fontId="67" fillId="0" borderId="23" applyNumberFormat="0" applyFill="0" applyAlignment="0" applyProtection="0"/>
    <xf numFmtId="0" fontId="68" fillId="0" borderId="24" applyNumberFormat="0" applyFill="0" applyAlignment="0" applyProtection="0"/>
    <xf numFmtId="0" fontId="69" fillId="0" borderId="0" applyNumberFormat="0" applyFill="0" applyBorder="0" applyAlignment="0" applyProtection="0"/>
    <xf numFmtId="0" fontId="70" fillId="46" borderId="25" applyNumberFormat="0" applyAlignment="0" applyProtection="0"/>
    <xf numFmtId="0" fontId="71" fillId="47" borderId="25" applyNumberFormat="0" applyAlignment="0" applyProtection="0"/>
    <xf numFmtId="0" fontId="72" fillId="47" borderId="26" applyNumberFormat="0" applyAlignment="0" applyProtection="0"/>
    <xf numFmtId="0" fontId="73" fillId="0" borderId="0" applyNumberFormat="0" applyFill="0" applyBorder="0" applyAlignment="0" applyProtection="0"/>
    <xf numFmtId="0" fontId="74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54" borderId="0" applyNumberFormat="0" applyBorder="0" applyAlignment="0" applyProtection="0"/>
    <xf numFmtId="9" fontId="20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9" fontId="75" fillId="0" borderId="0" applyFont="0" applyFill="0" applyBorder="0" applyAlignment="0" applyProtection="0"/>
    <xf numFmtId="0" fontId="76" fillId="0" borderId="0"/>
    <xf numFmtId="0" fontId="20" fillId="0" borderId="0"/>
    <xf numFmtId="9" fontId="76" fillId="0" borderId="0" applyFont="0" applyFill="0" applyBorder="0" applyAlignment="0" applyProtection="0"/>
    <xf numFmtId="0" fontId="77" fillId="0" borderId="0"/>
    <xf numFmtId="168" fontId="77" fillId="0" borderId="0" applyFont="0" applyFill="0" applyBorder="0" applyAlignment="0" applyProtection="0"/>
    <xf numFmtId="0" fontId="78" fillId="0" borderId="0"/>
    <xf numFmtId="0" fontId="23" fillId="0" borderId="0"/>
    <xf numFmtId="0" fontId="79" fillId="0" borderId="0"/>
    <xf numFmtId="0" fontId="20" fillId="0" borderId="0"/>
    <xf numFmtId="0" fontId="80" fillId="0" borderId="0"/>
    <xf numFmtId="168" fontId="80" fillId="0" borderId="0" applyFont="0" applyFill="0" applyBorder="0" applyAlignment="0" applyProtection="0"/>
    <xf numFmtId="0" fontId="20" fillId="0" borderId="0"/>
    <xf numFmtId="44" fontId="90" fillId="0" borderId="0" applyFont="0" applyFill="0" applyBorder="0" applyAlignment="0" applyProtection="0"/>
    <xf numFmtId="0" fontId="20" fillId="0" borderId="0"/>
    <xf numFmtId="0" fontId="24" fillId="0" borderId="0"/>
    <xf numFmtId="0" fontId="20" fillId="0" borderId="0"/>
    <xf numFmtId="0" fontId="23" fillId="0" borderId="0"/>
    <xf numFmtId="0" fontId="20" fillId="0" borderId="0"/>
    <xf numFmtId="0" fontId="23" fillId="0" borderId="0"/>
  </cellStyleXfs>
  <cellXfs count="766">
    <xf numFmtId="0" fontId="0" fillId="0" borderId="0" xfId="0"/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15" xfId="0" applyFont="1" applyFill="1" applyBorder="1" applyAlignment="1"/>
    <xf numFmtId="0" fontId="20" fillId="0" borderId="16" xfId="0" applyFont="1" applyFill="1" applyBorder="1" applyAlignment="1"/>
    <xf numFmtId="3" fontId="20" fillId="0" borderId="0" xfId="0" applyNumberFormat="1" applyFont="1" applyFill="1" applyBorder="1"/>
    <xf numFmtId="0" fontId="20" fillId="0" borderId="14" xfId="0" applyFont="1" applyFill="1" applyBorder="1" applyAlignment="1">
      <alignment horizontal="center"/>
    </xf>
    <xf numFmtId="0" fontId="20" fillId="0" borderId="14" xfId="0" applyFont="1" applyFill="1" applyBorder="1"/>
    <xf numFmtId="2" fontId="20" fillId="0" borderId="14" xfId="0" applyNumberFormat="1" applyFont="1" applyFill="1" applyBorder="1" applyAlignment="1">
      <alignment wrapText="1"/>
    </xf>
    <xf numFmtId="43" fontId="20" fillId="0" borderId="0" xfId="65" applyFont="1" applyFill="1" applyBorder="1"/>
    <xf numFmtId="43" fontId="20" fillId="0" borderId="17" xfId="65" applyFont="1" applyFill="1" applyBorder="1"/>
    <xf numFmtId="0" fontId="20" fillId="0" borderId="14" xfId="0" applyFont="1" applyFill="1" applyBorder="1" applyAlignment="1">
      <alignment vertical="center"/>
    </xf>
    <xf numFmtId="0" fontId="57" fillId="0" borderId="0" xfId="75" applyFont="1" applyFill="1"/>
    <xf numFmtId="0" fontId="58" fillId="0" borderId="0" xfId="75" applyFont="1" applyFill="1"/>
    <xf numFmtId="0" fontId="20" fillId="0" borderId="14" xfId="0" applyFont="1" applyFill="1" applyBorder="1" applyAlignment="1">
      <alignment horizontal="center" wrapText="1"/>
    </xf>
    <xf numFmtId="49" fontId="20" fillId="0" borderId="14" xfId="38" applyNumberFormat="1" applyFont="1" applyFill="1" applyBorder="1" applyAlignment="1">
      <alignment horizontal="center" wrapText="1"/>
    </xf>
    <xf numFmtId="0" fontId="20" fillId="0" borderId="0" xfId="40" applyFont="1" applyFill="1"/>
    <xf numFmtId="0" fontId="57" fillId="0" borderId="0" xfId="38" applyFont="1" applyFill="1"/>
    <xf numFmtId="0" fontId="57" fillId="0" borderId="0" xfId="38" applyFont="1" applyFill="1" applyAlignment="1">
      <alignment horizontal="right"/>
    </xf>
    <xf numFmtId="0" fontId="57" fillId="0" borderId="14" xfId="38" applyFont="1" applyFill="1" applyBorder="1" applyAlignment="1">
      <alignment horizontal="center"/>
    </xf>
    <xf numFmtId="49" fontId="57" fillId="0" borderId="14" xfId="38" applyNumberFormat="1" applyFont="1" applyFill="1" applyBorder="1" applyAlignment="1">
      <alignment horizontal="center" wrapText="1"/>
    </xf>
    <xf numFmtId="0" fontId="57" fillId="0" borderId="14" xfId="38" applyFont="1" applyFill="1" applyBorder="1"/>
    <xf numFmtId="3" fontId="57" fillId="0" borderId="14" xfId="38" applyNumberFormat="1" applyFont="1" applyFill="1" applyBorder="1"/>
    <xf numFmtId="3" fontId="57" fillId="0" borderId="0" xfId="38" applyNumberFormat="1" applyFont="1" applyFill="1"/>
    <xf numFmtId="0" fontId="57" fillId="0" borderId="0" xfId="40" applyFont="1" applyFill="1"/>
    <xf numFmtId="0" fontId="57" fillId="0" borderId="0" xfId="39" applyFont="1" applyFill="1"/>
    <xf numFmtId="0" fontId="57" fillId="0" borderId="0" xfId="0" applyFont="1" applyFill="1"/>
    <xf numFmtId="0" fontId="57" fillId="0" borderId="0" xfId="0" applyFont="1" applyFill="1" applyAlignment="1">
      <alignment horizontal="right"/>
    </xf>
    <xf numFmtId="0" fontId="57" fillId="0" borderId="0" xfId="0" applyFont="1" applyFill="1" applyBorder="1"/>
    <xf numFmtId="0" fontId="57" fillId="0" borderId="0" xfId="41" applyFont="1" applyFill="1"/>
    <xf numFmtId="0" fontId="57" fillId="0" borderId="0" xfId="41" applyFont="1" applyFill="1" applyAlignment="1">
      <alignment horizontal="right"/>
    </xf>
    <xf numFmtId="0" fontId="57" fillId="0" borderId="0" xfId="41" applyFont="1" applyFill="1" applyBorder="1"/>
    <xf numFmtId="0" fontId="57" fillId="0" borderId="0" xfId="41" applyFont="1" applyFill="1" applyBorder="1" applyAlignment="1">
      <alignment horizontal="right"/>
    </xf>
    <xf numFmtId="0" fontId="57" fillId="0" borderId="14" xfId="41" applyFont="1" applyFill="1" applyBorder="1" applyAlignment="1">
      <alignment horizontal="center" wrapText="1"/>
    </xf>
    <xf numFmtId="0" fontId="57" fillId="0" borderId="0" xfId="41" applyFont="1" applyFill="1" applyBorder="1" applyAlignment="1">
      <alignment wrapText="1"/>
    </xf>
    <xf numFmtId="0" fontId="57" fillId="0" borderId="14" xfId="41" applyFont="1" applyFill="1" applyBorder="1" applyAlignment="1">
      <alignment horizontal="center"/>
    </xf>
    <xf numFmtId="0" fontId="57" fillId="0" borderId="15" xfId="41" applyFont="1" applyFill="1" applyBorder="1" applyAlignment="1">
      <alignment horizontal="left" wrapText="1"/>
    </xf>
    <xf numFmtId="0" fontId="57" fillId="0" borderId="15" xfId="41" applyFont="1" applyFill="1" applyBorder="1" applyAlignment="1">
      <alignment horizontal="center" wrapText="1"/>
    </xf>
    <xf numFmtId="0" fontId="57" fillId="0" borderId="15" xfId="41" applyFont="1" applyFill="1" applyBorder="1" applyAlignment="1">
      <alignment horizontal="center"/>
    </xf>
    <xf numFmtId="0" fontId="57" fillId="0" borderId="16" xfId="41" applyFont="1" applyFill="1" applyBorder="1"/>
    <xf numFmtId="3" fontId="57" fillId="0" borderId="16" xfId="41" applyNumberFormat="1" applyFont="1" applyFill="1" applyBorder="1"/>
    <xf numFmtId="2" fontId="57" fillId="0" borderId="16" xfId="41" applyNumberFormat="1" applyFont="1" applyFill="1" applyBorder="1"/>
    <xf numFmtId="3" fontId="57" fillId="0" borderId="0" xfId="41" applyNumberFormat="1" applyFont="1" applyFill="1" applyBorder="1"/>
    <xf numFmtId="2" fontId="57" fillId="0" borderId="0" xfId="41" applyNumberFormat="1" applyFont="1" applyFill="1" applyBorder="1"/>
    <xf numFmtId="0" fontId="57" fillId="0" borderId="16" xfId="41" applyFont="1" applyFill="1" applyBorder="1" applyAlignment="1">
      <alignment wrapText="1"/>
    </xf>
    <xf numFmtId="3" fontId="57" fillId="0" borderId="16" xfId="41" applyNumberFormat="1" applyFont="1" applyFill="1" applyBorder="1" applyAlignment="1">
      <alignment wrapText="1"/>
    </xf>
    <xf numFmtId="3" fontId="57" fillId="0" borderId="16" xfId="41" quotePrefix="1" applyNumberFormat="1" applyFont="1" applyFill="1" applyBorder="1"/>
    <xf numFmtId="0" fontId="57" fillId="0" borderId="14" xfId="41" applyFont="1" applyFill="1" applyBorder="1" applyAlignment="1">
      <alignment wrapText="1"/>
    </xf>
    <xf numFmtId="3" fontId="57" fillId="0" borderId="14" xfId="41" applyNumberFormat="1" applyFont="1" applyFill="1" applyBorder="1" applyAlignment="1">
      <alignment wrapText="1"/>
    </xf>
    <xf numFmtId="3" fontId="57" fillId="0" borderId="14" xfId="41" applyNumberFormat="1" applyFont="1" applyFill="1" applyBorder="1"/>
    <xf numFmtId="2" fontId="57" fillId="0" borderId="14" xfId="41" applyNumberFormat="1" applyFont="1" applyFill="1" applyBorder="1"/>
    <xf numFmtId="4" fontId="57" fillId="0" borderId="0" xfId="41" applyNumberFormat="1" applyFont="1" applyFill="1" applyBorder="1"/>
    <xf numFmtId="0" fontId="57" fillId="0" borderId="16" xfId="0" applyFont="1" applyFill="1" applyBorder="1"/>
    <xf numFmtId="3" fontId="57" fillId="0" borderId="17" xfId="0" applyNumberFormat="1" applyFont="1" applyFill="1" applyBorder="1"/>
    <xf numFmtId="3" fontId="57" fillId="0" borderId="16" xfId="0" applyNumberFormat="1" applyFont="1" applyBorder="1"/>
    <xf numFmtId="3" fontId="57" fillId="0" borderId="16" xfId="0" applyNumberFormat="1" applyFont="1" applyFill="1" applyBorder="1"/>
    <xf numFmtId="0" fontId="57" fillId="0" borderId="14" xfId="0" applyFont="1" applyFill="1" applyBorder="1"/>
    <xf numFmtId="3" fontId="57" fillId="0" borderId="14" xfId="0" applyNumberFormat="1" applyFont="1" applyFill="1" applyBorder="1"/>
    <xf numFmtId="3" fontId="57" fillId="0" borderId="16" xfId="0" applyNumberFormat="1" applyFont="1" applyFill="1" applyBorder="1" applyAlignment="1"/>
    <xf numFmtId="3" fontId="57" fillId="0" borderId="16" xfId="0" applyNumberFormat="1" applyFont="1" applyFill="1" applyBorder="1" applyAlignment="1">
      <alignment wrapText="1"/>
    </xf>
    <xf numFmtId="3" fontId="57" fillId="0" borderId="17" xfId="0" applyNumberFormat="1" applyFont="1" applyFill="1" applyBorder="1" applyAlignment="1">
      <alignment wrapText="1"/>
    </xf>
    <xf numFmtId="3" fontId="57" fillId="0" borderId="0" xfId="0" applyNumberFormat="1" applyFont="1" applyFill="1" applyAlignment="1">
      <alignment wrapText="1"/>
    </xf>
    <xf numFmtId="3" fontId="57" fillId="0" borderId="11" xfId="0" applyNumberFormat="1" applyFont="1" applyFill="1" applyBorder="1"/>
    <xf numFmtId="0" fontId="57" fillId="0" borderId="13" xfId="0" applyFont="1" applyFill="1" applyBorder="1" applyAlignment="1"/>
    <xf numFmtId="3" fontId="57" fillId="0" borderId="12" xfId="0" applyNumberFormat="1" applyFont="1" applyFill="1" applyBorder="1"/>
    <xf numFmtId="0" fontId="57" fillId="0" borderId="16" xfId="0" applyFont="1" applyFill="1" applyBorder="1" applyAlignment="1"/>
    <xf numFmtId="4" fontId="57" fillId="0" borderId="16" xfId="0" applyNumberFormat="1" applyFont="1" applyFill="1" applyBorder="1" applyAlignment="1"/>
    <xf numFmtId="2" fontId="57" fillId="0" borderId="16" xfId="0" applyNumberFormat="1" applyFont="1" applyFill="1" applyBorder="1"/>
    <xf numFmtId="0" fontId="57" fillId="0" borderId="16" xfId="42" applyFont="1" applyFill="1" applyBorder="1"/>
    <xf numFmtId="3" fontId="57" fillId="0" borderId="16" xfId="42" applyNumberFormat="1" applyFont="1" applyFill="1" applyBorder="1"/>
    <xf numFmtId="0" fontId="57" fillId="0" borderId="13" xfId="42" applyFont="1" applyFill="1" applyBorder="1"/>
    <xf numFmtId="3" fontId="57" fillId="0" borderId="13" xfId="42" applyNumberFormat="1" applyFont="1" applyFill="1" applyBorder="1"/>
    <xf numFmtId="0" fontId="57" fillId="0" borderId="14" xfId="42" applyFont="1" applyFill="1" applyBorder="1"/>
    <xf numFmtId="3" fontId="57" fillId="0" borderId="14" xfId="42" applyNumberFormat="1" applyFont="1" applyFill="1" applyBorder="1"/>
    <xf numFmtId="4" fontId="57" fillId="0" borderId="16" xfId="0" applyNumberFormat="1" applyFont="1" applyFill="1" applyBorder="1"/>
    <xf numFmtId="4" fontId="57" fillId="0" borderId="14" xfId="0" applyNumberFormat="1" applyFont="1" applyFill="1" applyBorder="1"/>
    <xf numFmtId="3" fontId="57" fillId="0" borderId="0" xfId="0" applyNumberFormat="1" applyFont="1" applyFill="1"/>
    <xf numFmtId="0" fontId="24" fillId="0" borderId="0" xfId="0" applyFont="1" applyFill="1" applyBorder="1"/>
    <xf numFmtId="3" fontId="20" fillId="0" borderId="14" xfId="0" applyNumberFormat="1" applyFont="1" applyFill="1" applyBorder="1" applyAlignment="1">
      <alignment horizontal="right"/>
    </xf>
    <xf numFmtId="0" fontId="3" fillId="0" borderId="0" xfId="135"/>
    <xf numFmtId="3" fontId="20" fillId="0" borderId="14" xfId="0" applyNumberFormat="1" applyFont="1" applyFill="1" applyBorder="1"/>
    <xf numFmtId="0" fontId="57" fillId="0" borderId="15" xfId="38" applyFont="1" applyFill="1" applyBorder="1"/>
    <xf numFmtId="3" fontId="57" fillId="0" borderId="15" xfId="38" applyNumberFormat="1" applyFont="1" applyFill="1" applyBorder="1"/>
    <xf numFmtId="0" fontId="57" fillId="0" borderId="16" xfId="38" applyFont="1" applyFill="1" applyBorder="1"/>
    <xf numFmtId="3" fontId="57" fillId="0" borderId="16" xfId="38" applyNumberFormat="1" applyFont="1" applyFill="1" applyBorder="1"/>
    <xf numFmtId="3" fontId="57" fillId="0" borderId="13" xfId="38" applyNumberFormat="1" applyFont="1" applyFill="1" applyBorder="1"/>
    <xf numFmtId="0" fontId="2" fillId="0" borderId="13" xfId="38" applyFont="1" applyFill="1" applyBorder="1"/>
    <xf numFmtId="0" fontId="57" fillId="0" borderId="13" xfId="38" applyFont="1" applyFill="1" applyBorder="1"/>
    <xf numFmtId="0" fontId="24" fillId="0" borderId="0" xfId="0" applyFont="1"/>
    <xf numFmtId="0" fontId="24" fillId="0" borderId="0" xfId="0" applyFont="1" applyFill="1"/>
    <xf numFmtId="3" fontId="2" fillId="0" borderId="16" xfId="38" applyNumberFormat="1" applyFont="1" applyFill="1" applyBorder="1"/>
    <xf numFmtId="0" fontId="1" fillId="0" borderId="14" xfId="41" applyFont="1" applyFill="1" applyBorder="1" applyAlignment="1">
      <alignment horizontal="center" wrapText="1"/>
    </xf>
    <xf numFmtId="49" fontId="1" fillId="0" borderId="14" xfId="38" applyNumberFormat="1" applyFont="1" applyFill="1" applyBorder="1" applyAlignment="1">
      <alignment horizontal="center" wrapText="1"/>
    </xf>
    <xf numFmtId="0" fontId="1" fillId="0" borderId="0" xfId="38" applyFont="1" applyFill="1"/>
    <xf numFmtId="3" fontId="57" fillId="0" borderId="17" xfId="0" applyNumberFormat="1" applyFont="1" applyFill="1" applyBorder="1" applyAlignment="1"/>
    <xf numFmtId="0" fontId="20" fillId="0" borderId="0" xfId="78" applyFont="1" applyFill="1"/>
    <xf numFmtId="0" fontId="20" fillId="0" borderId="0" xfId="78"/>
    <xf numFmtId="0" fontId="24" fillId="0" borderId="0" xfId="78" applyFont="1" applyFill="1"/>
    <xf numFmtId="9" fontId="20" fillId="0" borderId="0" xfId="80" applyFont="1" applyFill="1"/>
    <xf numFmtId="3" fontId="20" fillId="0" borderId="0" xfId="78" applyNumberFormat="1" applyFont="1" applyFill="1" applyBorder="1" applyAlignment="1">
      <alignment horizontal="right"/>
    </xf>
    <xf numFmtId="0" fontId="20" fillId="0" borderId="27" xfId="78" applyFont="1" applyFill="1" applyBorder="1"/>
    <xf numFmtId="169" fontId="20" fillId="0" borderId="0" xfId="78" applyNumberFormat="1" applyFont="1" applyFill="1" applyBorder="1" applyAlignment="1">
      <alignment horizontal="right"/>
    </xf>
    <xf numFmtId="170" fontId="20" fillId="0" borderId="0" xfId="78" applyNumberFormat="1" applyFont="1" applyFill="1"/>
    <xf numFmtId="4" fontId="20" fillId="0" borderId="0" xfId="78" applyNumberFormat="1" applyFont="1" applyFill="1"/>
    <xf numFmtId="3" fontId="20" fillId="0" borderId="0" xfId="78" applyNumberFormat="1" applyFont="1" applyFill="1"/>
    <xf numFmtId="0" fontId="82" fillId="0" borderId="0" xfId="78" applyFont="1" applyFill="1" applyAlignment="1"/>
    <xf numFmtId="3" fontId="24" fillId="0" borderId="0" xfId="78" applyNumberFormat="1" applyFont="1" applyFill="1" applyBorder="1" applyAlignment="1">
      <alignment horizontal="right" wrapText="1"/>
    </xf>
    <xf numFmtId="3" fontId="24" fillId="0" borderId="0" xfId="78" applyNumberFormat="1" applyFont="1" applyFill="1"/>
    <xf numFmtId="3" fontId="20" fillId="0" borderId="14" xfId="78" applyNumberFormat="1" applyFont="1" applyFill="1" applyBorder="1"/>
    <xf numFmtId="3" fontId="20" fillId="0" borderId="28" xfId="78" applyNumberFormat="1" applyFont="1" applyFill="1" applyBorder="1"/>
    <xf numFmtId="3" fontId="20" fillId="0" borderId="29" xfId="78" applyNumberFormat="1" applyFont="1" applyFill="1" applyBorder="1"/>
    <xf numFmtId="0" fontId="24" fillId="0" borderId="0" xfId="78" applyFont="1"/>
    <xf numFmtId="0" fontId="24" fillId="0" borderId="0" xfId="78" applyFont="1" applyBorder="1" applyAlignment="1"/>
    <xf numFmtId="0" fontId="24" fillId="0" borderId="0" xfId="78" applyFont="1" applyBorder="1" applyAlignment="1">
      <alignment horizontal="center" vertical="center" wrapText="1"/>
    </xf>
    <xf numFmtId="3" fontId="24" fillId="0" borderId="0" xfId="78" applyNumberFormat="1" applyFont="1"/>
    <xf numFmtId="0" fontId="20" fillId="0" borderId="0" xfId="78" applyAlignment="1">
      <alignment horizontal="right"/>
    </xf>
    <xf numFmtId="0" fontId="20" fillId="0" borderId="0" xfId="78" applyFill="1"/>
    <xf numFmtId="0" fontId="82" fillId="0" borderId="0" xfId="78" applyFont="1" applyFill="1" applyAlignment="1">
      <alignment vertical="center" wrapText="1"/>
    </xf>
    <xf numFmtId="49" fontId="24" fillId="0" borderId="0" xfId="78" applyNumberFormat="1" applyFont="1" applyFill="1" applyBorder="1" applyAlignment="1">
      <alignment horizontal="center" vertical="center"/>
    </xf>
    <xf numFmtId="4" fontId="24" fillId="0" borderId="0" xfId="78" applyNumberFormat="1" applyFont="1"/>
    <xf numFmtId="0" fontId="22" fillId="0" borderId="0" xfId="78" applyFont="1" applyFill="1" applyAlignment="1">
      <alignment vertical="center"/>
    </xf>
    <xf numFmtId="3" fontId="24" fillId="0" borderId="0" xfId="78" applyNumberFormat="1" applyFont="1" applyFill="1" applyBorder="1" applyAlignment="1">
      <alignment horizontal="right"/>
    </xf>
    <xf numFmtId="17" fontId="24" fillId="0" borderId="0" xfId="78" applyNumberFormat="1" applyFont="1"/>
    <xf numFmtId="0" fontId="24" fillId="0" borderId="0" xfId="78" applyFont="1" applyFill="1" applyAlignment="1">
      <alignment vertical="center"/>
    </xf>
    <xf numFmtId="0" fontId="20" fillId="56" borderId="14" xfId="78" applyFont="1" applyFill="1" applyBorder="1" applyAlignment="1">
      <alignment horizontal="center" vertical="center"/>
    </xf>
    <xf numFmtId="0" fontId="20" fillId="56" borderId="14" xfId="78" applyFont="1" applyFill="1" applyBorder="1" applyAlignment="1">
      <alignment vertical="center" wrapText="1"/>
    </xf>
    <xf numFmtId="49" fontId="20" fillId="56" borderId="14" xfId="78" applyNumberFormat="1" applyFont="1" applyFill="1" applyBorder="1" applyAlignment="1">
      <alignment horizontal="center" vertical="center"/>
    </xf>
    <xf numFmtId="3" fontId="20" fillId="56" borderId="14" xfId="78" applyNumberFormat="1" applyFont="1" applyFill="1" applyBorder="1" applyAlignment="1">
      <alignment horizontal="right" vertical="center" indent="1"/>
    </xf>
    <xf numFmtId="0" fontId="20" fillId="56" borderId="14" xfId="78" applyNumberFormat="1" applyFont="1" applyFill="1" applyBorder="1" applyAlignment="1">
      <alignment horizontal="center" vertical="center"/>
    </xf>
    <xf numFmtId="0" fontId="20" fillId="56" borderId="14" xfId="78" applyFont="1" applyFill="1" applyBorder="1" applyAlignment="1">
      <alignment vertical="center"/>
    </xf>
    <xf numFmtId="0" fontId="24" fillId="0" borderId="0" xfId="78" applyFont="1" applyAlignment="1"/>
    <xf numFmtId="0" fontId="84" fillId="0" borderId="0" xfId="78" applyFont="1" applyFill="1" applyBorder="1" applyAlignment="1">
      <alignment horizontal="left"/>
    </xf>
    <xf numFmtId="0" fontId="24" fillId="0" borderId="0" xfId="78" applyFont="1" applyFill="1" applyBorder="1" applyAlignment="1">
      <alignment horizontal="left"/>
    </xf>
    <xf numFmtId="3" fontId="24" fillId="0" borderId="0" xfId="78" applyNumberFormat="1" applyFont="1" applyFill="1" applyBorder="1"/>
    <xf numFmtId="0" fontId="84" fillId="0" borderId="0" xfId="78" applyFont="1" applyBorder="1" applyAlignment="1">
      <alignment horizontal="center"/>
    </xf>
    <xf numFmtId="0" fontId="84" fillId="55" borderId="0" xfId="78" applyFont="1" applyFill="1" applyBorder="1" applyAlignment="1">
      <alignment horizontal="left" vertical="top" wrapText="1"/>
    </xf>
    <xf numFmtId="0" fontId="24" fillId="0" borderId="0" xfId="78" applyFont="1" applyAlignment="1">
      <alignment horizontal="right"/>
    </xf>
    <xf numFmtId="0" fontId="24" fillId="0" borderId="0" xfId="78" applyFont="1" applyAlignment="1">
      <alignment horizontal="right" vertical="top"/>
    </xf>
    <xf numFmtId="3" fontId="24" fillId="55" borderId="0" xfId="78" applyNumberFormat="1" applyFont="1" applyFill="1" applyBorder="1" applyAlignment="1">
      <alignment horizontal="right" vertical="center"/>
    </xf>
    <xf numFmtId="1" fontId="24" fillId="0" borderId="0" xfId="78" applyNumberFormat="1" applyFont="1" applyFill="1" applyAlignment="1">
      <alignment horizontal="right"/>
    </xf>
    <xf numFmtId="0" fontId="84" fillId="0" borderId="0" xfId="78" applyFont="1" applyFill="1" applyBorder="1" applyAlignment="1">
      <alignment horizontal="center"/>
    </xf>
    <xf numFmtId="0" fontId="84" fillId="0" borderId="0" xfId="78" applyFont="1" applyFill="1" applyBorder="1" applyAlignment="1"/>
    <xf numFmtId="0" fontId="84" fillId="0" borderId="0" xfId="78" applyFont="1" applyFill="1" applyBorder="1" applyAlignment="1">
      <alignment horizontal="left" wrapText="1"/>
    </xf>
    <xf numFmtId="0" fontId="20" fillId="56" borderId="14" xfId="78" applyFont="1" applyFill="1" applyBorder="1" applyAlignment="1">
      <alignment horizontal="center" vertical="center" wrapText="1"/>
    </xf>
    <xf numFmtId="0" fontId="83" fillId="0" borderId="0" xfId="78" applyFont="1" applyFill="1" applyBorder="1"/>
    <xf numFmtId="0" fontId="20" fillId="0" borderId="0" xfId="78" applyFill="1" applyBorder="1"/>
    <xf numFmtId="0" fontId="20" fillId="0" borderId="0" xfId="78" applyFill="1" applyBorder="1" applyAlignment="1">
      <alignment horizontal="center"/>
    </xf>
    <xf numFmtId="171" fontId="83" fillId="0" borderId="0" xfId="78" applyNumberFormat="1" applyFont="1" applyFill="1" applyBorder="1" applyAlignment="1">
      <alignment horizontal="right"/>
    </xf>
    <xf numFmtId="0" fontId="81" fillId="0" borderId="0" xfId="78" applyFont="1" applyFill="1" applyAlignment="1">
      <alignment horizontal="left"/>
    </xf>
    <xf numFmtId="0" fontId="20" fillId="0" borderId="0" xfId="78" applyFont="1" applyFill="1" applyAlignment="1">
      <alignment horizontal="right"/>
    </xf>
    <xf numFmtId="0" fontId="20" fillId="0" borderId="0" xfId="78" applyFont="1" applyFill="1" applyAlignment="1">
      <alignment horizontal="center"/>
    </xf>
    <xf numFmtId="0" fontId="20" fillId="0" borderId="0" xfId="78" applyFont="1" applyFill="1" applyBorder="1"/>
    <xf numFmtId="4" fontId="20" fillId="0" borderId="0" xfId="78" applyNumberFormat="1" applyFill="1"/>
    <xf numFmtId="4" fontId="83" fillId="0" borderId="0" xfId="78" applyNumberFormat="1" applyFont="1" applyFill="1" applyBorder="1"/>
    <xf numFmtId="0" fontId="86" fillId="0" borderId="0" xfId="78" applyFont="1" applyFill="1" applyBorder="1" applyAlignment="1">
      <alignment horizontal="center"/>
    </xf>
    <xf numFmtId="14" fontId="1" fillId="0" borderId="0" xfId="75" applyNumberFormat="1" applyFont="1" applyFill="1"/>
    <xf numFmtId="0" fontId="1" fillId="0" borderId="0" xfId="75" applyFont="1" applyFill="1"/>
    <xf numFmtId="0" fontId="1" fillId="0" borderId="0" xfId="75" applyFont="1" applyFill="1" applyBorder="1" applyAlignment="1">
      <alignment horizontal="left"/>
    </xf>
    <xf numFmtId="0" fontId="1" fillId="0" borderId="0" xfId="75" applyFont="1" applyFill="1" applyBorder="1"/>
    <xf numFmtId="0" fontId="58" fillId="0" borderId="0" xfId="75" applyFont="1" applyFill="1" applyBorder="1"/>
    <xf numFmtId="3" fontId="1" fillId="0" borderId="0" xfId="75" applyNumberFormat="1" applyFont="1" applyFill="1" applyBorder="1"/>
    <xf numFmtId="0" fontId="1" fillId="0" borderId="0" xfId="75" applyFont="1" applyFill="1" applyBorder="1" applyAlignment="1">
      <alignment horizontal="right"/>
    </xf>
    <xf numFmtId="0" fontId="1" fillId="0" borderId="15" xfId="75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172" fontId="1" fillId="0" borderId="14" xfId="150" applyNumberFormat="1" applyFont="1" applyFill="1" applyBorder="1" applyAlignment="1">
      <alignment horizontal="center" wrapText="1"/>
    </xf>
    <xf numFmtId="0" fontId="1" fillId="0" borderId="14" xfId="75" applyFont="1" applyFill="1" applyBorder="1" applyAlignment="1">
      <alignment horizontal="center"/>
    </xf>
    <xf numFmtId="0" fontId="58" fillId="0" borderId="14" xfId="75" applyFont="1" applyFill="1" applyBorder="1" applyAlignment="1">
      <alignment horizontal="center"/>
    </xf>
    <xf numFmtId="0" fontId="1" fillId="0" borderId="14" xfId="151" applyFont="1" applyFill="1" applyBorder="1" applyAlignment="1">
      <alignment horizontal="center"/>
    </xf>
    <xf numFmtId="0" fontId="1" fillId="0" borderId="16" xfId="75" applyFont="1" applyFill="1" applyBorder="1" applyAlignment="1">
      <alignment horizontal="left"/>
    </xf>
    <xf numFmtId="0" fontId="1" fillId="0" borderId="16" xfId="75" applyFont="1" applyFill="1" applyBorder="1" applyAlignment="1">
      <alignment horizontal="center"/>
    </xf>
    <xf numFmtId="0" fontId="58" fillId="0" borderId="16" xfId="75" applyFont="1" applyFill="1" applyBorder="1" applyAlignment="1">
      <alignment horizontal="center"/>
    </xf>
    <xf numFmtId="0" fontId="1" fillId="0" borderId="16" xfId="75" applyFont="1" applyFill="1" applyBorder="1"/>
    <xf numFmtId="3" fontId="1" fillId="0" borderId="16" xfId="75" applyNumberFormat="1" applyFont="1" applyFill="1" applyBorder="1"/>
    <xf numFmtId="2" fontId="1" fillId="0" borderId="16" xfId="75" applyNumberFormat="1" applyFont="1" applyFill="1" applyBorder="1"/>
    <xf numFmtId="2" fontId="1" fillId="0" borderId="16" xfId="75" applyNumberFormat="1" applyFont="1" applyFill="1" applyBorder="1" applyAlignment="1">
      <alignment horizontal="center"/>
    </xf>
    <xf numFmtId="3" fontId="1" fillId="0" borderId="11" xfId="75" applyNumberFormat="1" applyFont="1" applyFill="1" applyBorder="1"/>
    <xf numFmtId="3" fontId="1" fillId="0" borderId="13" xfId="75" applyNumberFormat="1" applyFont="1" applyFill="1" applyBorder="1"/>
    <xf numFmtId="2" fontId="1" fillId="0" borderId="13" xfId="75" applyNumberFormat="1" applyFont="1" applyFill="1" applyBorder="1"/>
    <xf numFmtId="0" fontId="1" fillId="0" borderId="15" xfId="75" applyFont="1" applyFill="1" applyBorder="1"/>
    <xf numFmtId="3" fontId="1" fillId="0" borderId="15" xfId="75" applyNumberFormat="1" applyFont="1" applyFill="1" applyBorder="1"/>
    <xf numFmtId="3" fontId="1" fillId="0" borderId="0" xfId="75" applyNumberFormat="1" applyFont="1" applyFill="1"/>
    <xf numFmtId="0" fontId="1" fillId="0" borderId="13" xfId="75" applyFont="1" applyFill="1" applyBorder="1"/>
    <xf numFmtId="0" fontId="1" fillId="0" borderId="15" xfId="151" applyFont="1" applyFill="1" applyBorder="1"/>
    <xf numFmtId="0" fontId="58" fillId="0" borderId="15" xfId="151" applyFont="1" applyFill="1" applyBorder="1"/>
    <xf numFmtId="2" fontId="1" fillId="0" borderId="15" xfId="75" applyNumberFormat="1" applyFont="1" applyFill="1" applyBorder="1"/>
    <xf numFmtId="0" fontId="1" fillId="0" borderId="16" xfId="151" applyFont="1" applyFill="1" applyBorder="1"/>
    <xf numFmtId="3" fontId="1" fillId="0" borderId="16" xfId="151" applyNumberFormat="1" applyFont="1" applyFill="1" applyBorder="1"/>
    <xf numFmtId="3" fontId="1" fillId="0" borderId="13" xfId="151" applyNumberFormat="1" applyFont="1" applyFill="1" applyBorder="1"/>
    <xf numFmtId="0" fontId="1" fillId="0" borderId="0" xfId="152" applyFont="1" applyFill="1"/>
    <xf numFmtId="0" fontId="1" fillId="0" borderId="0" xfId="0" applyFont="1" applyFill="1"/>
    <xf numFmtId="0" fontId="91" fillId="0" borderId="0" xfId="0" applyFont="1"/>
    <xf numFmtId="0" fontId="81" fillId="0" borderId="14" xfId="0" applyFont="1" applyFill="1" applyBorder="1" applyAlignment="1">
      <alignment vertical="center"/>
    </xf>
    <xf numFmtId="3" fontId="81" fillId="0" borderId="14" xfId="0" applyNumberFormat="1" applyFont="1" applyFill="1" applyBorder="1" applyAlignment="1">
      <alignment horizontal="right"/>
    </xf>
    <xf numFmtId="0" fontId="20" fillId="0" borderId="14" xfId="78" applyFont="1" applyFill="1" applyBorder="1" applyAlignment="1">
      <alignment horizontal="center" wrapText="1"/>
    </xf>
    <xf numFmtId="0" fontId="20" fillId="0" borderId="14" xfId="78" applyFont="1" applyFill="1" applyBorder="1" applyAlignment="1">
      <alignment horizontal="center"/>
    </xf>
    <xf numFmtId="0" fontId="20" fillId="0" borderId="14" xfId="78" applyFont="1" applyFill="1" applyBorder="1"/>
    <xf numFmtId="3" fontId="20" fillId="0" borderId="14" xfId="78" applyNumberFormat="1" applyFont="1" applyFill="1" applyBorder="1" applyAlignment="1">
      <alignment horizontal="right"/>
    </xf>
    <xf numFmtId="0" fontId="82" fillId="0" borderId="0" xfId="78" applyFont="1" applyFill="1" applyBorder="1" applyAlignment="1"/>
    <xf numFmtId="3" fontId="20" fillId="0" borderId="14" xfId="78" applyNumberFormat="1" applyFont="1" applyFill="1" applyBorder="1" applyAlignment="1">
      <alignment horizontal="right" wrapText="1"/>
    </xf>
    <xf numFmtId="0" fontId="83" fillId="0" borderId="0" xfId="78" applyFont="1" applyFill="1"/>
    <xf numFmtId="0" fontId="20" fillId="0" borderId="0" xfId="78" applyFont="1"/>
    <xf numFmtId="3" fontId="20" fillId="0" borderId="0" xfId="78" applyNumberFormat="1" applyFont="1"/>
    <xf numFmtId="171" fontId="20" fillId="0" borderId="0" xfId="78" applyNumberFormat="1" applyFont="1" applyFill="1"/>
    <xf numFmtId="0" fontId="20" fillId="0" borderId="14" xfId="78" applyFont="1" applyFill="1" applyBorder="1" applyAlignment="1">
      <alignment horizontal="center" vertical="center" wrapText="1"/>
    </xf>
    <xf numFmtId="0" fontId="20" fillId="0" borderId="28" xfId="78" applyFont="1" applyFill="1" applyBorder="1" applyAlignment="1">
      <alignment horizontal="center" vertical="center" wrapText="1"/>
    </xf>
    <xf numFmtId="3" fontId="20" fillId="0" borderId="30" xfId="78" applyNumberFormat="1" applyFont="1" applyFill="1" applyBorder="1"/>
    <xf numFmtId="171" fontId="20" fillId="0" borderId="14" xfId="78" applyNumberFormat="1" applyFont="1" applyFill="1" applyBorder="1" applyAlignment="1">
      <alignment horizontal="left" vertical="center"/>
    </xf>
    <xf numFmtId="10" fontId="20" fillId="0" borderId="14" xfId="78" applyNumberFormat="1" applyFont="1" applyFill="1" applyBorder="1"/>
    <xf numFmtId="171" fontId="20" fillId="0" borderId="29" xfId="78" applyNumberFormat="1" applyFont="1" applyFill="1" applyBorder="1" applyAlignment="1">
      <alignment horizontal="left" vertical="center"/>
    </xf>
    <xf numFmtId="10" fontId="20" fillId="0" borderId="29" xfId="78" applyNumberFormat="1" applyFont="1" applyFill="1" applyBorder="1"/>
    <xf numFmtId="171" fontId="20" fillId="0" borderId="30" xfId="78" applyNumberFormat="1" applyFont="1" applyFill="1" applyBorder="1" applyAlignment="1">
      <alignment horizontal="left" vertical="center"/>
    </xf>
    <xf numFmtId="171" fontId="20" fillId="0" borderId="13" xfId="78" applyNumberFormat="1" applyFont="1" applyFill="1" applyBorder="1" applyAlignment="1">
      <alignment horizontal="left" vertical="center"/>
    </xf>
    <xf numFmtId="3" fontId="20" fillId="0" borderId="13" xfId="78" applyNumberFormat="1" applyFont="1" applyFill="1" applyBorder="1"/>
    <xf numFmtId="10" fontId="20" fillId="0" borderId="34" xfId="78" applyNumberFormat="1" applyFont="1" applyFill="1" applyBorder="1"/>
    <xf numFmtId="0" fontId="24" fillId="0" borderId="14" xfId="78" applyFont="1" applyBorder="1"/>
    <xf numFmtId="0" fontId="24" fillId="0" borderId="14" xfId="78" applyFont="1" applyBorder="1" applyAlignment="1">
      <alignment horizontal="center" vertical="center" wrapText="1"/>
    </xf>
    <xf numFmtId="3" fontId="24" fillId="0" borderId="14" xfId="78" applyNumberFormat="1" applyFont="1" applyBorder="1" applyAlignment="1">
      <alignment vertical="center"/>
    </xf>
    <xf numFmtId="3" fontId="24" fillId="0" borderId="14" xfId="78" applyNumberFormat="1" applyFont="1" applyBorder="1"/>
    <xf numFmtId="14" fontId="20" fillId="0" borderId="14" xfId="78" applyNumberFormat="1" applyFont="1" applyFill="1" applyBorder="1" applyAlignment="1">
      <alignment horizontal="center"/>
    </xf>
    <xf numFmtId="4" fontId="20" fillId="0" borderId="0" xfId="78" applyNumberFormat="1" applyFont="1"/>
    <xf numFmtId="0" fontId="20" fillId="0" borderId="0" xfId="78" applyFont="1" applyFill="1" applyAlignment="1">
      <alignment vertical="center"/>
    </xf>
    <xf numFmtId="17" fontId="20" fillId="0" borderId="0" xfId="78" applyNumberFormat="1" applyFont="1"/>
    <xf numFmtId="0" fontId="20" fillId="0" borderId="14" xfId="78" applyFont="1" applyFill="1" applyBorder="1" applyAlignment="1">
      <alignment vertical="center" wrapText="1"/>
    </xf>
    <xf numFmtId="3" fontId="20" fillId="0" borderId="14" xfId="78" applyNumberFormat="1" applyFont="1" applyFill="1" applyBorder="1" applyAlignment="1">
      <alignment horizontal="right" vertical="center"/>
    </xf>
    <xf numFmtId="0" fontId="20" fillId="0" borderId="14" xfId="78" applyFont="1" applyFill="1" applyBorder="1" applyAlignment="1">
      <alignment horizontal="center" vertical="center"/>
    </xf>
    <xf numFmtId="49" fontId="20" fillId="0" borderId="14" xfId="78" applyNumberFormat="1" applyFont="1" applyFill="1" applyBorder="1" applyAlignment="1">
      <alignment horizontal="center" vertical="center"/>
    </xf>
    <xf numFmtId="0" fontId="20" fillId="0" borderId="14" xfId="78" applyFont="1" applyFill="1" applyBorder="1" applyAlignment="1">
      <alignment vertical="center"/>
    </xf>
    <xf numFmtId="0" fontId="87" fillId="0" borderId="0" xfId="78" applyFont="1" applyFill="1" applyBorder="1" applyAlignment="1">
      <alignment horizontal="center"/>
    </xf>
    <xf numFmtId="0" fontId="87" fillId="0" borderId="0" xfId="78" applyFont="1" applyFill="1" applyBorder="1" applyAlignment="1"/>
    <xf numFmtId="0" fontId="20" fillId="55" borderId="14" xfId="78" applyFont="1" applyFill="1" applyBorder="1" applyAlignment="1">
      <alignment horizontal="center" vertical="center" wrapText="1"/>
    </xf>
    <xf numFmtId="1" fontId="20" fillId="55" borderId="14" xfId="78" applyNumberFormat="1" applyFont="1" applyFill="1" applyBorder="1" applyAlignment="1">
      <alignment horizontal="center" vertical="center" wrapText="1"/>
    </xf>
    <xf numFmtId="0" fontId="20" fillId="0" borderId="28" xfId="78" applyFont="1" applyFill="1" applyBorder="1" applyAlignment="1">
      <alignment vertical="center"/>
    </xf>
    <xf numFmtId="0" fontId="20" fillId="0" borderId="32" xfId="78" applyFont="1" applyFill="1" applyBorder="1" applyAlignment="1">
      <alignment vertical="center"/>
    </xf>
    <xf numFmtId="0" fontId="20" fillId="0" borderId="33" xfId="78" applyFont="1" applyFill="1" applyBorder="1" applyAlignment="1">
      <alignment vertical="center"/>
    </xf>
    <xf numFmtId="3" fontId="20" fillId="0" borderId="14" xfId="78" applyNumberFormat="1" applyFont="1" applyFill="1" applyBorder="1" applyAlignment="1">
      <alignment horizontal="right" vertical="center" indent="1"/>
    </xf>
    <xf numFmtId="0" fontId="20" fillId="0" borderId="0" xfId="78" applyFont="1" applyFill="1" applyBorder="1" applyAlignment="1">
      <alignment horizontal="left" vertical="center"/>
    </xf>
    <xf numFmtId="3" fontId="20" fillId="0" borderId="0" xfId="78" applyNumberFormat="1" applyFont="1" applyFill="1" applyBorder="1" applyAlignment="1">
      <alignment horizontal="right" vertical="center" indent="1"/>
    </xf>
    <xf numFmtId="0" fontId="83" fillId="0" borderId="14" xfId="78" applyFont="1" applyFill="1" applyBorder="1" applyAlignment="1">
      <alignment horizontal="center" vertical="center" wrapText="1"/>
    </xf>
    <xf numFmtId="4" fontId="83" fillId="0" borderId="14" xfId="78" applyNumberFormat="1" applyFont="1" applyFill="1" applyBorder="1" applyAlignment="1">
      <alignment horizontal="center" vertical="center" wrapText="1"/>
    </xf>
    <xf numFmtId="49" fontId="20" fillId="0" borderId="14" xfId="78" applyNumberFormat="1" applyFont="1" applyFill="1" applyBorder="1" applyAlignment="1">
      <alignment horizontal="right" vertical="center"/>
    </xf>
    <xf numFmtId="3" fontId="20" fillId="0" borderId="14" xfId="78" applyNumberFormat="1" applyFont="1" applyFill="1" applyBorder="1" applyAlignment="1">
      <alignment horizontal="center" vertical="center" wrapText="1"/>
    </xf>
    <xf numFmtId="3" fontId="20" fillId="0" borderId="14" xfId="78" applyNumberFormat="1" applyFont="1" applyFill="1" applyBorder="1" applyAlignment="1">
      <alignment vertical="center"/>
    </xf>
    <xf numFmtId="14" fontId="20" fillId="0" borderId="14" xfId="78" applyNumberFormat="1" applyFont="1" applyFill="1" applyBorder="1" applyAlignment="1">
      <alignment vertical="center"/>
    </xf>
    <xf numFmtId="0" fontId="20" fillId="0" borderId="14" xfId="78" applyNumberFormat="1" applyFont="1" applyFill="1" applyBorder="1" applyAlignment="1">
      <alignment horizontal="right" vertical="center"/>
    </xf>
    <xf numFmtId="0" fontId="20" fillId="0" borderId="14" xfId="78" applyFont="1" applyFill="1" applyBorder="1" applyAlignment="1">
      <alignment horizontal="right" vertical="center" wrapText="1"/>
    </xf>
    <xf numFmtId="0" fontId="20" fillId="0" borderId="15" xfId="78" applyFont="1" applyFill="1" applyBorder="1" applyAlignment="1">
      <alignment vertical="center"/>
    </xf>
    <xf numFmtId="14" fontId="20" fillId="0" borderId="15" xfId="78" applyNumberFormat="1" applyFont="1" applyFill="1" applyBorder="1" applyAlignment="1">
      <alignment vertical="center"/>
    </xf>
    <xf numFmtId="14" fontId="20" fillId="0" borderId="14" xfId="78" applyNumberFormat="1" applyFont="1" applyFill="1" applyBorder="1" applyAlignment="1">
      <alignment horizontal="right" vertical="center" wrapText="1"/>
    </xf>
    <xf numFmtId="4" fontId="20" fillId="0" borderId="14" xfId="78" applyNumberFormat="1" applyFont="1" applyFill="1" applyBorder="1" applyAlignment="1">
      <alignment horizontal="right" vertical="center" wrapText="1"/>
    </xf>
    <xf numFmtId="4" fontId="20" fillId="0" borderId="32" xfId="78" applyNumberFormat="1" applyFont="1" applyFill="1" applyBorder="1" applyAlignment="1">
      <alignment vertical="center" wrapText="1"/>
    </xf>
    <xf numFmtId="4" fontId="20" fillId="0" borderId="13" xfId="78" applyNumberFormat="1" applyFont="1" applyFill="1" applyBorder="1" applyAlignment="1">
      <alignment horizontal="right" vertical="center" wrapText="1"/>
    </xf>
    <xf numFmtId="4" fontId="20" fillId="0" borderId="13" xfId="78" applyNumberFormat="1" applyFont="1" applyFill="1" applyBorder="1" applyAlignment="1">
      <alignment vertical="center" wrapText="1"/>
    </xf>
    <xf numFmtId="0" fontId="20" fillId="0" borderId="13" xfId="78" applyFont="1" applyFill="1" applyBorder="1" applyAlignment="1">
      <alignment vertical="center"/>
    </xf>
    <xf numFmtId="0" fontId="20" fillId="0" borderId="14" xfId="78" applyFont="1" applyFill="1" applyBorder="1" applyAlignment="1">
      <alignment horizontal="left" vertical="center" wrapText="1"/>
    </xf>
    <xf numFmtId="4" fontId="20" fillId="0" borderId="14" xfId="78" applyNumberFormat="1" applyFont="1" applyFill="1" applyBorder="1" applyAlignment="1">
      <alignment vertical="center"/>
    </xf>
    <xf numFmtId="4" fontId="20" fillId="0" borderId="14" xfId="78" applyNumberFormat="1" applyFont="1" applyFill="1" applyBorder="1" applyAlignment="1">
      <alignment horizontal="right" vertical="center"/>
    </xf>
    <xf numFmtId="4" fontId="20" fillId="0" borderId="13" xfId="78" applyNumberFormat="1" applyFont="1" applyFill="1" applyBorder="1" applyAlignment="1">
      <alignment horizontal="right" vertical="center"/>
    </xf>
    <xf numFmtId="14" fontId="20" fillId="0" borderId="13" xfId="78" applyNumberFormat="1" applyFont="1" applyFill="1" applyBorder="1" applyAlignment="1">
      <alignment vertical="center"/>
    </xf>
    <xf numFmtId="14" fontId="20" fillId="0" borderId="14" xfId="78" applyNumberFormat="1" applyFont="1" applyFill="1" applyBorder="1" applyAlignment="1">
      <alignment horizontal="right" vertical="center"/>
    </xf>
    <xf numFmtId="0" fontId="20" fillId="0" borderId="0" xfId="78" applyFont="1" applyFill="1" applyBorder="1" applyAlignment="1">
      <alignment vertical="top"/>
    </xf>
    <xf numFmtId="0" fontId="59" fillId="0" borderId="14" xfId="78" applyFont="1" applyFill="1" applyBorder="1" applyAlignment="1">
      <alignment horizontal="center" vertical="center"/>
    </xf>
    <xf numFmtId="14" fontId="59" fillId="0" borderId="14" xfId="78" applyNumberFormat="1" applyFont="1" applyFill="1" applyBorder="1" applyAlignment="1">
      <alignment vertical="center"/>
    </xf>
    <xf numFmtId="4" fontId="59" fillId="0" borderId="14" xfId="78" applyNumberFormat="1" applyFont="1" applyFill="1" applyBorder="1" applyAlignment="1">
      <alignment vertical="center"/>
    </xf>
    <xf numFmtId="0" fontId="59" fillId="0" borderId="14" xfId="149" applyFont="1" applyFill="1" applyBorder="1" applyAlignment="1">
      <alignment vertical="center" wrapText="1"/>
    </xf>
    <xf numFmtId="0" fontId="59" fillId="0" borderId="14" xfId="149" applyFont="1" applyFill="1" applyBorder="1" applyAlignment="1">
      <alignment horizontal="center" vertical="center" wrapText="1"/>
    </xf>
    <xf numFmtId="0" fontId="59" fillId="0" borderId="14" xfId="78" applyFont="1" applyFill="1" applyBorder="1" applyAlignment="1">
      <alignment vertical="center"/>
    </xf>
    <xf numFmtId="49" fontId="59" fillId="0" borderId="14" xfId="149" applyNumberFormat="1" applyFont="1" applyFill="1" applyBorder="1" applyAlignment="1">
      <alignment horizontal="center" vertical="center"/>
    </xf>
    <xf numFmtId="0" fontId="59" fillId="0" borderId="14" xfId="149" applyNumberFormat="1" applyFont="1" applyFill="1" applyBorder="1" applyAlignment="1">
      <alignment horizontal="right" vertical="center"/>
    </xf>
    <xf numFmtId="0" fontId="59" fillId="0" borderId="14" xfId="78" applyFont="1" applyFill="1" applyBorder="1" applyAlignment="1">
      <alignment horizontal="center" vertical="center" wrapText="1"/>
    </xf>
    <xf numFmtId="0" fontId="59" fillId="0" borderId="14" xfId="78" applyFont="1" applyFill="1" applyBorder="1" applyAlignment="1">
      <alignment horizontal="right" vertical="center" wrapText="1"/>
    </xf>
    <xf numFmtId="4" fontId="59" fillId="0" borderId="13" xfId="78" applyNumberFormat="1" applyFont="1" applyFill="1" applyBorder="1" applyAlignment="1">
      <alignment horizontal="right" vertical="center" wrapText="1"/>
    </xf>
    <xf numFmtId="0" fontId="20" fillId="0" borderId="0" xfId="78" applyFont="1" applyFill="1" applyBorder="1" applyAlignment="1"/>
    <xf numFmtId="0" fontId="59" fillId="0" borderId="14" xfId="78" applyFont="1" applyFill="1" applyBorder="1" applyAlignment="1">
      <alignment vertical="center" wrapText="1"/>
    </xf>
    <xf numFmtId="0" fontId="59" fillId="0" borderId="14" xfId="78" applyFont="1" applyFill="1" applyBorder="1" applyAlignment="1">
      <alignment horizontal="right" vertical="center"/>
    </xf>
    <xf numFmtId="0" fontId="20" fillId="0" borderId="14" xfId="78" applyFont="1" applyFill="1" applyBorder="1" applyAlignment="1">
      <alignment horizontal="right" vertical="center"/>
    </xf>
    <xf numFmtId="1" fontId="20" fillId="0" borderId="14" xfId="78" applyNumberFormat="1" applyFont="1" applyFill="1" applyBorder="1" applyAlignment="1">
      <alignment horizontal="right" vertical="center"/>
    </xf>
    <xf numFmtId="1" fontId="20" fillId="0" borderId="14" xfId="78" applyNumberFormat="1" applyFont="1" applyFill="1" applyBorder="1" applyAlignment="1">
      <alignment horizontal="center" vertical="center"/>
    </xf>
    <xf numFmtId="4" fontId="20" fillId="0" borderId="16" xfId="78" applyNumberFormat="1" applyFont="1" applyFill="1" applyBorder="1" applyAlignment="1">
      <alignment horizontal="right" vertical="center" wrapText="1"/>
    </xf>
    <xf numFmtId="0" fontId="20" fillId="0" borderId="0" xfId="78" applyFont="1" applyFill="1" applyBorder="1" applyAlignment="1">
      <alignment wrapText="1"/>
    </xf>
    <xf numFmtId="4" fontId="20" fillId="0" borderId="32" xfId="78" applyNumberFormat="1" applyFont="1" applyFill="1" applyBorder="1" applyAlignment="1">
      <alignment horizontal="right" vertical="center" wrapText="1"/>
    </xf>
    <xf numFmtId="0" fontId="20" fillId="0" borderId="0" xfId="78" applyFont="1" applyFill="1" applyBorder="1" applyAlignment="1">
      <alignment vertical="top" wrapText="1"/>
    </xf>
    <xf numFmtId="3" fontId="20" fillId="0" borderId="13" xfId="78" applyNumberFormat="1" applyFont="1" applyFill="1" applyBorder="1" applyAlignment="1">
      <alignment horizontal="right" vertical="center" wrapText="1"/>
    </xf>
    <xf numFmtId="14" fontId="20" fillId="0" borderId="13" xfId="78" applyNumberFormat="1" applyFill="1" applyBorder="1" applyAlignment="1">
      <alignment vertical="center"/>
    </xf>
    <xf numFmtId="4" fontId="20" fillId="0" borderId="15" xfId="78" applyNumberFormat="1" applyFont="1" applyFill="1" applyBorder="1" applyAlignment="1">
      <alignment horizontal="right" vertical="center"/>
    </xf>
    <xf numFmtId="0" fontId="20" fillId="0" borderId="14" xfId="78" applyFill="1" applyBorder="1" applyAlignment="1">
      <alignment horizontal="center" vertical="top"/>
    </xf>
    <xf numFmtId="0" fontId="20" fillId="0" borderId="14" xfId="78" applyFill="1" applyBorder="1" applyAlignment="1">
      <alignment vertical="top" wrapText="1"/>
    </xf>
    <xf numFmtId="14" fontId="20" fillId="0" borderId="14" xfId="78" applyNumberFormat="1" applyFont="1" applyFill="1" applyBorder="1" applyAlignment="1">
      <alignment horizontal="center" vertical="center" wrapText="1"/>
    </xf>
    <xf numFmtId="4" fontId="20" fillId="0" borderId="14" xfId="78" applyNumberFormat="1" applyFont="1" applyFill="1" applyBorder="1" applyAlignment="1">
      <alignment vertical="center" wrapText="1"/>
    </xf>
    <xf numFmtId="4" fontId="20" fillId="0" borderId="13" xfId="78" applyNumberFormat="1" applyFont="1" applyFill="1" applyBorder="1" applyAlignment="1">
      <alignment horizontal="center" vertical="center" wrapText="1"/>
    </xf>
    <xf numFmtId="14" fontId="59" fillId="0" borderId="14" xfId="78" applyNumberFormat="1" applyFont="1" applyFill="1" applyBorder="1" applyAlignment="1">
      <alignment horizontal="center" vertical="center" wrapText="1"/>
    </xf>
    <xf numFmtId="4" fontId="20" fillId="0" borderId="14" xfId="78" applyNumberFormat="1" applyFont="1" applyFill="1" applyBorder="1" applyAlignment="1">
      <alignment horizontal="center" vertical="center" wrapText="1"/>
    </xf>
    <xf numFmtId="4" fontId="20" fillId="0" borderId="14" xfId="78" applyNumberFormat="1" applyFont="1" applyFill="1" applyBorder="1" applyAlignment="1">
      <alignment horizontal="center" vertical="center"/>
    </xf>
    <xf numFmtId="0" fontId="20" fillId="0" borderId="15" xfId="78" applyFont="1" applyFill="1" applyBorder="1" applyAlignment="1">
      <alignment horizontal="center" vertical="center" wrapText="1"/>
    </xf>
    <xf numFmtId="0" fontId="83" fillId="0" borderId="28" xfId="78" applyFont="1" applyFill="1" applyBorder="1"/>
    <xf numFmtId="0" fontId="83" fillId="0" borderId="32" xfId="78" applyFont="1" applyFill="1" applyBorder="1"/>
    <xf numFmtId="0" fontId="83" fillId="0" borderId="32" xfId="78" applyFont="1" applyFill="1" applyBorder="1" applyAlignment="1">
      <alignment horizontal="right"/>
    </xf>
    <xf numFmtId="0" fontId="83" fillId="0" borderId="32" xfId="78" applyFont="1" applyFill="1" applyBorder="1" applyAlignment="1">
      <alignment horizontal="center"/>
    </xf>
    <xf numFmtId="3" fontId="83" fillId="0" borderId="14" xfId="78" applyNumberFormat="1" applyFont="1" applyFill="1" applyBorder="1" applyAlignment="1">
      <alignment horizontal="right"/>
    </xf>
    <xf numFmtId="4" fontId="83" fillId="0" borderId="14" xfId="78" applyNumberFormat="1" applyFont="1" applyFill="1" applyBorder="1" applyAlignment="1">
      <alignment horizontal="right"/>
    </xf>
    <xf numFmtId="4" fontId="83" fillId="0" borderId="33" xfId="78" applyNumberFormat="1" applyFont="1" applyFill="1" applyBorder="1" applyAlignment="1">
      <alignment horizontal="right"/>
    </xf>
    <xf numFmtId="3" fontId="83" fillId="0" borderId="28" xfId="78" applyNumberFormat="1" applyFont="1" applyFill="1" applyBorder="1" applyAlignment="1">
      <alignment horizontal="right"/>
    </xf>
    <xf numFmtId="3" fontId="83" fillId="0" borderId="14" xfId="78" applyNumberFormat="1" applyFont="1" applyFill="1" applyBorder="1" applyAlignment="1"/>
    <xf numFmtId="3" fontId="83" fillId="0" borderId="28" xfId="78" applyNumberFormat="1" applyFont="1" applyFill="1" applyBorder="1" applyAlignment="1"/>
    <xf numFmtId="4" fontId="83" fillId="0" borderId="28" xfId="78" applyNumberFormat="1" applyFont="1" applyFill="1" applyBorder="1" applyAlignment="1"/>
    <xf numFmtId="3" fontId="83" fillId="0" borderId="33" xfId="78" applyNumberFormat="1" applyFont="1" applyFill="1" applyBorder="1" applyAlignment="1"/>
    <xf numFmtId="0" fontId="24" fillId="0" borderId="0" xfId="78" applyFont="1" applyFill="1" applyBorder="1"/>
    <xf numFmtId="0" fontId="20" fillId="0" borderId="14" xfId="78" applyFont="1" applyFill="1" applyBorder="1" applyAlignment="1">
      <alignment horizontal="left" vertical="center"/>
    </xf>
    <xf numFmtId="0" fontId="20" fillId="0" borderId="14" xfId="78" applyNumberFormat="1" applyFont="1" applyFill="1" applyBorder="1" applyAlignment="1">
      <alignment horizontal="right" vertical="center" wrapText="1"/>
    </xf>
    <xf numFmtId="49" fontId="20" fillId="0" borderId="14" xfId="78" applyNumberFormat="1" applyFont="1" applyFill="1" applyBorder="1" applyAlignment="1">
      <alignment horizontal="center" vertical="center" wrapText="1"/>
    </xf>
    <xf numFmtId="0" fontId="20" fillId="0" borderId="15" xfId="78" applyFont="1" applyFill="1" applyBorder="1" applyAlignment="1">
      <alignment horizontal="center" vertical="center"/>
    </xf>
    <xf numFmtId="0" fontId="20" fillId="0" borderId="15" xfId="78" applyFont="1" applyFill="1" applyBorder="1" applyAlignment="1">
      <alignment horizontal="left" vertical="center" wrapText="1"/>
    </xf>
    <xf numFmtId="0" fontId="20" fillId="0" borderId="15" xfId="78" applyFont="1" applyFill="1" applyBorder="1" applyAlignment="1">
      <alignment horizontal="right" vertical="center"/>
    </xf>
    <xf numFmtId="0" fontId="83" fillId="0" borderId="28" xfId="78" applyFont="1" applyFill="1" applyBorder="1" applyAlignment="1">
      <alignment vertical="top" wrapText="1"/>
    </xf>
    <xf numFmtId="0" fontId="24" fillId="0" borderId="32" xfId="78" applyFont="1" applyFill="1" applyBorder="1"/>
    <xf numFmtId="0" fontId="24" fillId="0" borderId="32" xfId="78" applyFont="1" applyFill="1" applyBorder="1" applyAlignment="1">
      <alignment horizontal="center"/>
    </xf>
    <xf numFmtId="4" fontId="83" fillId="0" borderId="32" xfId="78" applyNumberFormat="1" applyFont="1" applyFill="1" applyBorder="1"/>
    <xf numFmtId="4" fontId="83" fillId="0" borderId="33" xfId="78" applyNumberFormat="1" applyFont="1" applyFill="1" applyBorder="1"/>
    <xf numFmtId="3" fontId="83" fillId="0" borderId="32" xfId="78" applyNumberFormat="1" applyFont="1" applyFill="1" applyBorder="1"/>
    <xf numFmtId="3" fontId="83" fillId="0" borderId="14" xfId="78" applyNumberFormat="1" applyFont="1" applyFill="1" applyBorder="1"/>
    <xf numFmtId="3" fontId="83" fillId="0" borderId="28" xfId="78" applyNumberFormat="1" applyFont="1" applyFill="1" applyBorder="1"/>
    <xf numFmtId="0" fontId="86" fillId="0" borderId="0" xfId="78" applyFont="1" applyFill="1"/>
    <xf numFmtId="4" fontId="20" fillId="0" borderId="0" xfId="78" applyNumberFormat="1" applyFill="1" applyBorder="1"/>
    <xf numFmtId="0" fontId="88" fillId="0" borderId="0" xfId="78" applyFont="1" applyFill="1" applyBorder="1"/>
    <xf numFmtId="0" fontId="20" fillId="0" borderId="0" xfId="78" applyFill="1" applyAlignment="1">
      <alignment horizontal="center"/>
    </xf>
    <xf numFmtId="0" fontId="87" fillId="0" borderId="0" xfId="78" applyFont="1" applyFill="1" applyBorder="1" applyAlignment="1">
      <alignment horizontal="left" vertical="top"/>
    </xf>
    <xf numFmtId="49" fontId="83" fillId="0" borderId="0" xfId="78" applyNumberFormat="1" applyFont="1" applyFill="1"/>
    <xf numFmtId="4" fontId="83" fillId="0" borderId="0" xfId="78" applyNumberFormat="1" applyFont="1" applyFill="1" applyBorder="1" applyAlignment="1">
      <alignment vertical="center" wrapText="1"/>
    </xf>
    <xf numFmtId="4" fontId="83" fillId="0" borderId="0" xfId="78" applyNumberFormat="1" applyFont="1" applyFill="1" applyBorder="1" applyAlignment="1">
      <alignment horizontal="center" vertical="center" wrapText="1"/>
    </xf>
    <xf numFmtId="4" fontId="83" fillId="0" borderId="0" xfId="78" applyNumberFormat="1" applyFont="1" applyFill="1" applyBorder="1" applyAlignment="1">
      <alignment horizontal="center" vertical="center"/>
    </xf>
    <xf numFmtId="4" fontId="24" fillId="0" borderId="0" xfId="78" applyNumberFormat="1" applyFont="1" applyFill="1" applyBorder="1" applyAlignment="1">
      <alignment vertical="top" wrapText="1"/>
    </xf>
    <xf numFmtId="4" fontId="20" fillId="0" borderId="0" xfId="78" applyNumberFormat="1" applyFont="1" applyFill="1" applyBorder="1" applyAlignment="1">
      <alignment horizontal="right" vertical="top" wrapText="1"/>
    </xf>
    <xf numFmtId="4" fontId="20" fillId="0" borderId="0" xfId="78" applyNumberFormat="1" applyFill="1" applyBorder="1" applyAlignment="1">
      <alignment vertical="top"/>
    </xf>
    <xf numFmtId="4" fontId="20" fillId="0" borderId="0" xfId="78" applyNumberFormat="1" applyFont="1" applyFill="1" applyBorder="1" applyAlignment="1">
      <alignment vertical="top"/>
    </xf>
    <xf numFmtId="4" fontId="89" fillId="0" borderId="0" xfId="78" applyNumberFormat="1" applyFont="1" applyFill="1" applyBorder="1"/>
    <xf numFmtId="0" fontId="24" fillId="0" borderId="0" xfId="0" applyFont="1" applyAlignment="1">
      <alignment horizontal="right"/>
    </xf>
    <xf numFmtId="0" fontId="83" fillId="0" borderId="35" xfId="0" applyFont="1" applyBorder="1" applyAlignment="1">
      <alignment horizontal="center"/>
    </xf>
    <xf numFmtId="0" fontId="92" fillId="0" borderId="36" xfId="0" applyFont="1" applyBorder="1" applyAlignment="1">
      <alignment horizontal="center" wrapText="1"/>
    </xf>
    <xf numFmtId="0" fontId="83" fillId="0" borderId="37" xfId="0" applyFont="1" applyBorder="1" applyAlignment="1"/>
    <xf numFmtId="0" fontId="83" fillId="0" borderId="38" xfId="0" applyFont="1" applyBorder="1" applyAlignment="1"/>
    <xf numFmtId="0" fontId="83" fillId="0" borderId="39" xfId="0" applyFont="1" applyBorder="1" applyAlignment="1"/>
    <xf numFmtId="0" fontId="83" fillId="0" borderId="3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24" fillId="0" borderId="40" xfId="0" applyFont="1" applyBorder="1"/>
    <xf numFmtId="0" fontId="92" fillId="0" borderId="41" xfId="0" applyFont="1" applyBorder="1" applyAlignment="1">
      <alignment horizontal="center" wrapText="1"/>
    </xf>
    <xf numFmtId="14" fontId="24" fillId="0" borderId="42" xfId="0" applyNumberFormat="1" applyFont="1" applyBorder="1" applyAlignment="1">
      <alignment horizontal="center" wrapText="1"/>
    </xf>
    <xf numFmtId="14" fontId="24" fillId="0" borderId="43" xfId="0" applyNumberFormat="1" applyFont="1" applyBorder="1" applyAlignment="1">
      <alignment horizontal="center" wrapText="1"/>
    </xf>
    <xf numFmtId="0" fontId="24" fillId="0" borderId="43" xfId="0" applyFont="1" applyBorder="1" applyAlignment="1">
      <alignment horizontal="center" wrapText="1"/>
    </xf>
    <xf numFmtId="49" fontId="24" fillId="0" borderId="43" xfId="0" applyNumberFormat="1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24" fillId="0" borderId="35" xfId="0" applyFont="1" applyBorder="1"/>
    <xf numFmtId="0" fontId="24" fillId="0" borderId="36" xfId="0" applyFont="1" applyBorder="1"/>
    <xf numFmtId="0" fontId="24" fillId="0" borderId="44" xfId="0" applyFont="1" applyBorder="1"/>
    <xf numFmtId="0" fontId="24" fillId="0" borderId="45" xfId="0" applyFont="1" applyBorder="1"/>
    <xf numFmtId="0" fontId="24" fillId="0" borderId="46" xfId="0" applyFont="1" applyBorder="1" applyAlignment="1">
      <alignment horizontal="left"/>
    </xf>
    <xf numFmtId="173" fontId="24" fillId="0" borderId="45" xfId="0" applyNumberFormat="1" applyFont="1" applyBorder="1" applyAlignment="1">
      <alignment horizontal="right"/>
    </xf>
    <xf numFmtId="173" fontId="24" fillId="0" borderId="0" xfId="0" applyNumberFormat="1" applyFont="1" applyBorder="1" applyAlignment="1">
      <alignment horizontal="right"/>
    </xf>
    <xf numFmtId="0" fontId="83" fillId="0" borderId="45" xfId="0" applyFont="1" applyBorder="1"/>
    <xf numFmtId="0" fontId="83" fillId="0" borderId="46" xfId="0" applyFont="1" applyBorder="1" applyAlignment="1">
      <alignment horizontal="left"/>
    </xf>
    <xf numFmtId="173" fontId="83" fillId="0" borderId="45" xfId="0" applyNumberFormat="1" applyFont="1" applyBorder="1" applyAlignment="1">
      <alignment horizontal="right"/>
    </xf>
    <xf numFmtId="173" fontId="83" fillId="0" borderId="0" xfId="0" applyNumberFormat="1" applyFont="1" applyBorder="1" applyAlignment="1">
      <alignment horizontal="right"/>
    </xf>
    <xf numFmtId="0" fontId="93" fillId="0" borderId="45" xfId="0" applyFont="1" applyBorder="1"/>
    <xf numFmtId="0" fontId="93" fillId="0" borderId="46" xfId="0" applyFont="1" applyBorder="1"/>
    <xf numFmtId="173" fontId="93" fillId="0" borderId="45" xfId="0" applyNumberFormat="1" applyFont="1" applyBorder="1"/>
    <xf numFmtId="173" fontId="93" fillId="0" borderId="0" xfId="0" applyNumberFormat="1" applyFont="1"/>
    <xf numFmtId="0" fontId="94" fillId="0" borderId="46" xfId="0" applyFont="1" applyBorder="1"/>
    <xf numFmtId="0" fontId="94" fillId="0" borderId="45" xfId="0" applyFont="1" applyBorder="1"/>
    <xf numFmtId="173" fontId="93" fillId="0" borderId="0" xfId="0" applyNumberFormat="1" applyFont="1" applyBorder="1"/>
    <xf numFmtId="173" fontId="94" fillId="0" borderId="45" xfId="0" applyNumberFormat="1" applyFont="1" applyBorder="1"/>
    <xf numFmtId="0" fontId="24" fillId="0" borderId="46" xfId="0" applyFont="1" applyBorder="1"/>
    <xf numFmtId="173" fontId="24" fillId="0" borderId="45" xfId="0" applyNumberFormat="1" applyFont="1" applyBorder="1"/>
    <xf numFmtId="173" fontId="24" fillId="0" borderId="40" xfId="0" applyNumberFormat="1" applyFont="1" applyBorder="1"/>
    <xf numFmtId="0" fontId="83" fillId="0" borderId="42" xfId="0" applyFont="1" applyBorder="1"/>
    <xf numFmtId="173" fontId="83" fillId="0" borderId="42" xfId="0" applyNumberFormat="1" applyFont="1" applyBorder="1" applyAlignment="1">
      <alignment horizontal="right"/>
    </xf>
    <xf numFmtId="173" fontId="83" fillId="0" borderId="39" xfId="0" applyNumberFormat="1" applyFont="1" applyBorder="1" applyAlignment="1">
      <alignment horizontal="right"/>
    </xf>
    <xf numFmtId="0" fontId="83" fillId="0" borderId="0" xfId="0" applyFont="1" applyBorder="1"/>
    <xf numFmtId="0" fontId="24" fillId="0" borderId="0" xfId="0" applyFont="1" applyBorder="1"/>
    <xf numFmtId="3" fontId="24" fillId="0" borderId="0" xfId="0" applyNumberFormat="1" applyFont="1" applyBorder="1" applyAlignment="1">
      <alignment horizontal="right"/>
    </xf>
    <xf numFmtId="0" fontId="95" fillId="0" borderId="0" xfId="0" applyFont="1"/>
    <xf numFmtId="0" fontId="94" fillId="0" borderId="0" xfId="0" applyFont="1"/>
    <xf numFmtId="3" fontId="96" fillId="0" borderId="0" xfId="0" applyNumberFormat="1" applyFont="1" applyBorder="1" applyAlignment="1">
      <alignment horizontal="right"/>
    </xf>
    <xf numFmtId="0" fontId="96" fillId="0" borderId="42" xfId="0" applyFont="1" applyBorder="1" applyAlignment="1">
      <alignment horizontal="center"/>
    </xf>
    <xf numFmtId="0" fontId="97" fillId="0" borderId="42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96" fillId="0" borderId="45" xfId="0" applyFont="1" applyBorder="1" applyAlignment="1">
      <alignment horizontal="center"/>
    </xf>
    <xf numFmtId="3" fontId="97" fillId="0" borderId="35" xfId="0" applyNumberFormat="1" applyFont="1" applyBorder="1" applyAlignment="1">
      <alignment horizontal="right"/>
    </xf>
    <xf numFmtId="3" fontId="0" fillId="0" borderId="45" xfId="0" applyNumberFormat="1" applyBorder="1"/>
    <xf numFmtId="3" fontId="23" fillId="0" borderId="27" xfId="0" applyNumberFormat="1" applyFont="1" applyBorder="1"/>
    <xf numFmtId="3" fontId="97" fillId="0" borderId="45" xfId="0" applyNumberFormat="1" applyFont="1" applyBorder="1" applyAlignment="1">
      <alignment horizontal="right"/>
    </xf>
    <xf numFmtId="0" fontId="0" fillId="0" borderId="45" xfId="0" applyBorder="1"/>
    <xf numFmtId="3" fontId="98" fillId="0" borderId="45" xfId="0" applyNumberFormat="1" applyFont="1" applyBorder="1" applyAlignment="1">
      <alignment horizontal="right"/>
    </xf>
    <xf numFmtId="3" fontId="97" fillId="0" borderId="42" xfId="0" applyNumberFormat="1" applyFont="1" applyBorder="1" applyAlignment="1">
      <alignment horizontal="right"/>
    </xf>
    <xf numFmtId="3" fontId="0" fillId="0" borderId="42" xfId="0" applyNumberFormat="1" applyBorder="1"/>
    <xf numFmtId="3" fontId="97" fillId="0" borderId="39" xfId="0" applyNumberFormat="1" applyFont="1" applyBorder="1" applyAlignment="1">
      <alignment horizontal="right"/>
    </xf>
    <xf numFmtId="0" fontId="96" fillId="0" borderId="0" xfId="0" applyFont="1" applyBorder="1" applyAlignment="1">
      <alignment horizontal="left"/>
    </xf>
    <xf numFmtId="0" fontId="23" fillId="0" borderId="0" xfId="0" applyFont="1"/>
    <xf numFmtId="0" fontId="96" fillId="0" borderId="0" xfId="0" applyFont="1" applyFill="1" applyBorder="1" applyAlignment="1">
      <alignment horizontal="left"/>
    </xf>
    <xf numFmtId="3" fontId="97" fillId="0" borderId="0" xfId="0" applyNumberFormat="1" applyFont="1" applyBorder="1" applyAlignment="1">
      <alignment horizontal="right"/>
    </xf>
    <xf numFmtId="0" fontId="96" fillId="0" borderId="36" xfId="0" applyFont="1" applyBorder="1" applyAlignment="1">
      <alignment horizontal="center"/>
    </xf>
    <xf numFmtId="0" fontId="97" fillId="0" borderId="3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6" fillId="0" borderId="41" xfId="0" applyFont="1" applyBorder="1" applyAlignment="1">
      <alignment horizontal="center"/>
    </xf>
    <xf numFmtId="0" fontId="97" fillId="0" borderId="4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96" fillId="0" borderId="46" xfId="0" applyFont="1" applyBorder="1" applyAlignment="1">
      <alignment horizontal="center"/>
    </xf>
    <xf numFmtId="3" fontId="23" fillId="0" borderId="45" xfId="0" applyNumberFormat="1" applyFont="1" applyBorder="1"/>
    <xf numFmtId="0" fontId="0" fillId="0" borderId="0" xfId="0" applyBorder="1"/>
    <xf numFmtId="0" fontId="23" fillId="0" borderId="45" xfId="0" applyFont="1" applyBorder="1"/>
    <xf numFmtId="3" fontId="0" fillId="0" borderId="0" xfId="0" applyNumberFormat="1" applyBorder="1"/>
    <xf numFmtId="0" fontId="96" fillId="0" borderId="37" xfId="0" applyFont="1" applyBorder="1" applyAlignment="1">
      <alignment horizontal="center"/>
    </xf>
    <xf numFmtId="3" fontId="23" fillId="0" borderId="42" xfId="0" applyNumberFormat="1" applyFont="1" applyBorder="1"/>
    <xf numFmtId="3" fontId="23" fillId="0" borderId="0" xfId="0" applyNumberFormat="1" applyFont="1" applyBorder="1"/>
    <xf numFmtId="0" fontId="96" fillId="0" borderId="0" xfId="0" applyFont="1" applyBorder="1" applyAlignment="1">
      <alignment horizontal="center"/>
    </xf>
    <xf numFmtId="2" fontId="24" fillId="0" borderId="0" xfId="0" applyNumberFormat="1" applyFont="1"/>
    <xf numFmtId="3" fontId="24" fillId="0" borderId="0" xfId="0" applyNumberFormat="1" applyFont="1"/>
    <xf numFmtId="3" fontId="24" fillId="0" borderId="0" xfId="0" applyNumberFormat="1" applyFont="1" applyFill="1"/>
    <xf numFmtId="0" fontId="83" fillId="0" borderId="0" xfId="0" applyFont="1"/>
    <xf numFmtId="2" fontId="83" fillId="0" borderId="0" xfId="0" applyNumberFormat="1" applyFont="1"/>
    <xf numFmtId="0" fontId="24" fillId="0" borderId="15" xfId="0" applyFont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 wrapText="1"/>
    </xf>
    <xf numFmtId="49" fontId="24" fillId="56" borderId="15" xfId="0" applyNumberFormat="1" applyFont="1" applyFill="1" applyBorder="1" applyAlignment="1">
      <alignment horizontal="center" vertical="center" wrapText="1"/>
    </xf>
    <xf numFmtId="0" fontId="24" fillId="56" borderId="14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47" xfId="0" applyFont="1" applyBorder="1"/>
    <xf numFmtId="3" fontId="24" fillId="0" borderId="47" xfId="0" applyNumberFormat="1" applyFont="1" applyFill="1" applyBorder="1"/>
    <xf numFmtId="3" fontId="24" fillId="0" borderId="15" xfId="0" applyNumberFormat="1" applyFont="1" applyFill="1" applyBorder="1"/>
    <xf numFmtId="4" fontId="24" fillId="0" borderId="47" xfId="0" applyNumberFormat="1" applyFont="1" applyBorder="1"/>
    <xf numFmtId="4" fontId="24" fillId="0" borderId="15" xfId="0" applyNumberFormat="1" applyFont="1" applyBorder="1"/>
    <xf numFmtId="0" fontId="24" fillId="0" borderId="17" xfId="0" applyFont="1" applyBorder="1"/>
    <xf numFmtId="3" fontId="24" fillId="0" borderId="17" xfId="0" applyNumberFormat="1" applyFont="1" applyFill="1" applyBorder="1"/>
    <xf numFmtId="3" fontId="24" fillId="0" borderId="16" xfId="0" applyNumberFormat="1" applyFont="1" applyFill="1" applyBorder="1"/>
    <xf numFmtId="4" fontId="24" fillId="0" borderId="17" xfId="0" applyNumberFormat="1" applyFont="1" applyBorder="1"/>
    <xf numFmtId="4" fontId="24" fillId="0" borderId="16" xfId="0" applyNumberFormat="1" applyFont="1" applyBorder="1"/>
    <xf numFmtId="3" fontId="99" fillId="0" borderId="17" xfId="0" applyNumberFormat="1" applyFont="1" applyBorder="1"/>
    <xf numFmtId="3" fontId="24" fillId="0" borderId="17" xfId="0" applyNumberFormat="1" applyFont="1" applyBorder="1"/>
    <xf numFmtId="0" fontId="24" fillId="0" borderId="17" xfId="0" applyFont="1" applyBorder="1" applyAlignment="1">
      <alignment wrapText="1" shrinkToFit="1"/>
    </xf>
    <xf numFmtId="0" fontId="24" fillId="0" borderId="17" xfId="0" applyFont="1" applyBorder="1" applyAlignment="1">
      <alignment wrapText="1"/>
    </xf>
    <xf numFmtId="3" fontId="24" fillId="0" borderId="17" xfId="0" applyNumberFormat="1" applyFont="1" applyBorder="1" applyAlignment="1">
      <alignment horizontal="center"/>
    </xf>
    <xf numFmtId="3" fontId="24" fillId="0" borderId="16" xfId="0" applyNumberFormat="1" applyFont="1" applyBorder="1" applyAlignment="1">
      <alignment horizontal="center"/>
    </xf>
    <xf numFmtId="0" fontId="24" fillId="55" borderId="17" xfId="0" applyFont="1" applyFill="1" applyBorder="1" applyAlignment="1">
      <alignment wrapText="1"/>
    </xf>
    <xf numFmtId="3" fontId="24" fillId="0" borderId="44" xfId="0" applyNumberFormat="1" applyFont="1" applyFill="1" applyBorder="1" applyAlignment="1">
      <alignment horizontal="center"/>
    </xf>
    <xf numFmtId="3" fontId="24" fillId="0" borderId="44" xfId="0" applyNumberFormat="1" applyFont="1" applyFill="1" applyBorder="1" applyAlignment="1">
      <alignment horizontal="right"/>
    </xf>
    <xf numFmtId="3" fontId="24" fillId="0" borderId="44" xfId="0" applyNumberFormat="1" applyFont="1" applyBorder="1" applyAlignment="1">
      <alignment horizontal="center"/>
    </xf>
    <xf numFmtId="3" fontId="24" fillId="0" borderId="48" xfId="0" applyNumberFormat="1" applyFont="1" applyBorder="1" applyAlignment="1">
      <alignment horizontal="center"/>
    </xf>
    <xf numFmtId="0" fontId="24" fillId="0" borderId="46" xfId="0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Border="1" applyAlignment="1">
      <alignment horizontal="center"/>
    </xf>
    <xf numFmtId="3" fontId="24" fillId="0" borderId="27" xfId="0" applyNumberFormat="1" applyFont="1" applyBorder="1" applyAlignment="1">
      <alignment horizontal="center"/>
    </xf>
    <xf numFmtId="0" fontId="24" fillId="0" borderId="41" xfId="0" applyFont="1" applyBorder="1" applyAlignment="1">
      <alignment horizontal="right"/>
    </xf>
    <xf numFmtId="3" fontId="24" fillId="0" borderId="49" xfId="0" applyNumberFormat="1" applyFont="1" applyFill="1" applyBorder="1" applyAlignment="1">
      <alignment horizontal="center"/>
    </xf>
    <xf numFmtId="3" fontId="24" fillId="0" borderId="49" xfId="0" applyNumberFormat="1" applyFont="1" applyFill="1" applyBorder="1" applyAlignment="1">
      <alignment horizontal="right"/>
    </xf>
    <xf numFmtId="3" fontId="24" fillId="0" borderId="49" xfId="0" applyNumberFormat="1" applyFont="1" applyBorder="1" applyAlignment="1">
      <alignment horizontal="center"/>
    </xf>
    <xf numFmtId="3" fontId="24" fillId="0" borderId="43" xfId="0" applyNumberFormat="1" applyFont="1" applyBorder="1" applyAlignment="1">
      <alignment horizontal="center"/>
    </xf>
    <xf numFmtId="3" fontId="24" fillId="0" borderId="0" xfId="0" applyNumberFormat="1" applyFont="1" applyBorder="1"/>
    <xf numFmtId="14" fontId="94" fillId="0" borderId="0" xfId="0" applyNumberFormat="1" applyFont="1" applyBorder="1" applyAlignment="1">
      <alignment horizontal="left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wrapText="1"/>
    </xf>
    <xf numFmtId="3" fontId="24" fillId="0" borderId="33" xfId="153" applyNumberFormat="1" applyFont="1" applyFill="1" applyBorder="1" applyAlignment="1"/>
    <xf numFmtId="3" fontId="24" fillId="56" borderId="13" xfId="0" applyNumberFormat="1" applyFont="1" applyFill="1" applyBorder="1"/>
    <xf numFmtId="4" fontId="24" fillId="0" borderId="0" xfId="0" applyNumberFormat="1" applyFont="1" applyBorder="1"/>
    <xf numFmtId="3" fontId="24" fillId="0" borderId="13" xfId="0" applyNumberFormat="1" applyFont="1" applyBorder="1"/>
    <xf numFmtId="0" fontId="24" fillId="0" borderId="14" xfId="0" applyFont="1" applyBorder="1"/>
    <xf numFmtId="3" fontId="24" fillId="0" borderId="14" xfId="0" applyNumberFormat="1" applyFont="1" applyFill="1" applyBorder="1" applyAlignment="1">
      <alignment horizontal="center"/>
    </xf>
    <xf numFmtId="3" fontId="24" fillId="0" borderId="14" xfId="0" applyNumberFormat="1" applyFont="1" applyBorder="1" applyAlignment="1">
      <alignment horizontal="center"/>
    </xf>
    <xf numFmtId="3" fontId="24" fillId="0" borderId="14" xfId="0" applyNumberFormat="1" applyFont="1" applyFill="1" applyBorder="1" applyAlignment="1">
      <alignment horizontal="right"/>
    </xf>
    <xf numFmtId="0" fontId="100" fillId="0" borderId="0" xfId="154" applyFont="1" applyAlignment="1">
      <alignment horizontal="centerContinuous"/>
    </xf>
    <xf numFmtId="0" fontId="101" fillId="0" borderId="0" xfId="154" applyFont="1" applyAlignment="1">
      <alignment horizontal="centerContinuous"/>
    </xf>
    <xf numFmtId="0" fontId="101" fillId="0" borderId="0" xfId="154" applyFont="1" applyAlignment="1"/>
    <xf numFmtId="0" fontId="23" fillId="0" borderId="0" xfId="154"/>
    <xf numFmtId="0" fontId="23" fillId="0" borderId="0" xfId="154" applyFont="1" applyAlignment="1">
      <alignment horizontal="right"/>
    </xf>
    <xf numFmtId="0" fontId="39" fillId="0" borderId="0" xfId="154" applyFont="1" applyAlignment="1">
      <alignment horizontal="right"/>
    </xf>
    <xf numFmtId="0" fontId="94" fillId="0" borderId="0" xfId="154" applyFont="1" applyAlignment="1">
      <alignment horizontal="right"/>
    </xf>
    <xf numFmtId="0" fontId="37" fillId="0" borderId="35" xfId="154" applyFont="1" applyBorder="1" applyAlignment="1">
      <alignment horizontal="center"/>
    </xf>
    <xf numFmtId="0" fontId="102" fillId="0" borderId="50" xfId="154" applyFont="1" applyBorder="1" applyAlignment="1">
      <alignment horizontal="centerContinuous"/>
    </xf>
    <xf numFmtId="0" fontId="37" fillId="0" borderId="50" xfId="154" applyFont="1" applyBorder="1" applyAlignment="1">
      <alignment horizontal="centerContinuous"/>
    </xf>
    <xf numFmtId="0" fontId="103" fillId="0" borderId="50" xfId="154" applyFont="1" applyBorder="1" applyAlignment="1">
      <alignment horizontal="centerContinuous"/>
    </xf>
    <xf numFmtId="0" fontId="37" fillId="0" borderId="51" xfId="154" applyFont="1" applyBorder="1" applyAlignment="1">
      <alignment horizontal="centerContinuous"/>
    </xf>
    <xf numFmtId="0" fontId="103" fillId="0" borderId="45" xfId="154" applyFont="1" applyBorder="1"/>
    <xf numFmtId="0" fontId="37" fillId="0" borderId="45" xfId="154" applyFont="1" applyBorder="1" applyAlignment="1">
      <alignment horizontal="center"/>
    </xf>
    <xf numFmtId="0" fontId="37" fillId="0" borderId="52" xfId="154" applyFont="1" applyBorder="1" applyAlignment="1">
      <alignment horizontal="centerContinuous"/>
    </xf>
    <xf numFmtId="0" fontId="37" fillId="0" borderId="32" xfId="154" applyFont="1" applyBorder="1" applyAlignment="1">
      <alignment horizontal="centerContinuous"/>
    </xf>
    <xf numFmtId="0" fontId="37" fillId="0" borderId="53" xfId="154" applyFont="1" applyBorder="1" applyAlignment="1">
      <alignment horizontal="centerContinuous"/>
    </xf>
    <xf numFmtId="0" fontId="95" fillId="0" borderId="46" xfId="154" applyFont="1" applyBorder="1" applyAlignment="1">
      <alignment horizontal="center"/>
    </xf>
    <xf numFmtId="0" fontId="95" fillId="0" borderId="15" xfId="154" applyFont="1" applyBorder="1" applyAlignment="1">
      <alignment horizontal="center"/>
    </xf>
    <xf numFmtId="0" fontId="95" fillId="0" borderId="54" xfId="154" applyFont="1" applyBorder="1" applyAlignment="1">
      <alignment horizontal="center"/>
    </xf>
    <xf numFmtId="0" fontId="103" fillId="0" borderId="27" xfId="154" applyFont="1" applyBorder="1" applyAlignment="1">
      <alignment horizontal="center"/>
    </xf>
    <xf numFmtId="0" fontId="104" fillId="0" borderId="42" xfId="154" applyFont="1" applyBorder="1" applyAlignment="1">
      <alignment horizontal="center"/>
    </xf>
    <xf numFmtId="0" fontId="104" fillId="0" borderId="37" xfId="154" applyFont="1" applyBorder="1" applyAlignment="1">
      <alignment horizontal="center"/>
    </xf>
    <xf numFmtId="0" fontId="104" fillId="0" borderId="55" xfId="154" applyFont="1" applyBorder="1" applyAlignment="1">
      <alignment horizontal="center"/>
    </xf>
    <xf numFmtId="0" fontId="104" fillId="0" borderId="39" xfId="154" applyFont="1" applyBorder="1" applyAlignment="1">
      <alignment horizontal="center"/>
    </xf>
    <xf numFmtId="0" fontId="95" fillId="0" borderId="45" xfId="154" applyFont="1" applyBorder="1"/>
    <xf numFmtId="41" fontId="93" fillId="0" borderId="45" xfId="154" applyNumberFormat="1" applyFont="1" applyBorder="1"/>
    <xf numFmtId="41" fontId="95" fillId="0" borderId="46" xfId="154" applyNumberFormat="1" applyFont="1" applyBorder="1"/>
    <xf numFmtId="41" fontId="95" fillId="0" borderId="16" xfId="154" applyNumberFormat="1" applyFont="1" applyBorder="1"/>
    <xf numFmtId="41" fontId="95" fillId="0" borderId="27" xfId="154" applyNumberFormat="1" applyFont="1" applyBorder="1"/>
    <xf numFmtId="41" fontId="23" fillId="0" borderId="0" xfId="154" applyNumberFormat="1"/>
    <xf numFmtId="0" fontId="95" fillId="0" borderId="40" xfId="154" applyFont="1" applyBorder="1"/>
    <xf numFmtId="41" fontId="95" fillId="0" borderId="40" xfId="154" applyNumberFormat="1" applyFont="1" applyBorder="1"/>
    <xf numFmtId="41" fontId="95" fillId="0" borderId="41" xfId="154" applyNumberFormat="1" applyFont="1" applyBorder="1"/>
    <xf numFmtId="41" fontId="95" fillId="0" borderId="56" xfId="154" applyNumberFormat="1" applyFont="1" applyBorder="1"/>
    <xf numFmtId="41" fontId="95" fillId="0" borderId="43" xfId="154" applyNumberFormat="1" applyFont="1" applyBorder="1"/>
    <xf numFmtId="0" fontId="103" fillId="0" borderId="46" xfId="154" applyFont="1" applyBorder="1" applyAlignment="1">
      <alignment horizontal="center"/>
    </xf>
    <xf numFmtId="0" fontId="103" fillId="0" borderId="15" xfId="154" applyFont="1" applyBorder="1" applyAlignment="1">
      <alignment horizontal="center"/>
    </xf>
    <xf numFmtId="0" fontId="23" fillId="0" borderId="0" xfId="154" applyFont="1"/>
    <xf numFmtId="0" fontId="20" fillId="0" borderId="0" xfId="155" applyFill="1"/>
    <xf numFmtId="0" fontId="105" fillId="0" borderId="0" xfId="155" applyFont="1" applyFill="1"/>
    <xf numFmtId="0" fontId="20" fillId="0" borderId="0" xfId="86" applyFill="1"/>
    <xf numFmtId="0" fontId="106" fillId="0" borderId="0" xfId="86" applyFont="1" applyFill="1" applyAlignment="1">
      <alignment horizontal="centerContinuous"/>
    </xf>
    <xf numFmtId="0" fontId="20" fillId="0" borderId="0" xfId="86" applyFont="1" applyFill="1" applyAlignment="1">
      <alignment horizontal="centerContinuous"/>
    </xf>
    <xf numFmtId="0" fontId="107" fillId="0" borderId="0" xfId="86" applyFont="1" applyFill="1"/>
    <xf numFmtId="174" fontId="81" fillId="0" borderId="0" xfId="155" applyNumberFormat="1" applyFont="1" applyFill="1" applyBorder="1"/>
    <xf numFmtId="0" fontId="20" fillId="0" borderId="0" xfId="155" applyFont="1" applyFill="1"/>
    <xf numFmtId="0" fontId="20" fillId="0" borderId="0" xfId="86" applyFill="1" applyAlignment="1">
      <alignment horizontal="right"/>
    </xf>
    <xf numFmtId="49" fontId="83" fillId="0" borderId="42" xfId="86" applyNumberFormat="1" applyFont="1" applyFill="1" applyBorder="1" applyAlignment="1">
      <alignment horizontal="left"/>
    </xf>
    <xf numFmtId="49" fontId="83" fillId="0" borderId="57" xfId="155" applyNumberFormat="1" applyFont="1" applyFill="1" applyBorder="1" applyAlignment="1">
      <alignment horizontal="center"/>
    </xf>
    <xf numFmtId="49" fontId="83" fillId="0" borderId="55" xfId="155" applyNumberFormat="1" applyFont="1" applyFill="1" applyBorder="1" applyAlignment="1">
      <alignment horizontal="center"/>
    </xf>
    <xf numFmtId="49" fontId="83" fillId="0" borderId="58" xfId="155" applyNumberFormat="1" applyFont="1" applyFill="1" applyBorder="1" applyAlignment="1">
      <alignment horizontal="center"/>
    </xf>
    <xf numFmtId="49" fontId="83" fillId="0" borderId="42" xfId="155" applyNumberFormat="1" applyFont="1" applyFill="1" applyBorder="1" applyAlignment="1">
      <alignment horizontal="center"/>
    </xf>
    <xf numFmtId="49" fontId="81" fillId="0" borderId="35" xfId="155" applyNumberFormat="1" applyFont="1" applyFill="1" applyBorder="1" applyAlignment="1">
      <alignment horizontal="left"/>
    </xf>
    <xf numFmtId="174" fontId="81" fillId="0" borderId="59" xfId="155" applyNumberFormat="1" applyFont="1" applyFill="1" applyBorder="1"/>
    <xf numFmtId="174" fontId="81" fillId="0" borderId="16" xfId="155" applyNumberFormat="1" applyFont="1" applyFill="1" applyBorder="1"/>
    <xf numFmtId="174" fontId="81" fillId="0" borderId="60" xfId="155" applyNumberFormat="1" applyFont="1" applyFill="1" applyBorder="1"/>
    <xf numFmtId="174" fontId="81" fillId="0" borderId="45" xfId="155" applyNumberFormat="1" applyFont="1" applyFill="1" applyBorder="1"/>
    <xf numFmtId="49" fontId="20" fillId="0" borderId="45" xfId="155" applyNumberFormat="1" applyFont="1" applyFill="1" applyBorder="1" applyAlignment="1">
      <alignment horizontal="left"/>
    </xf>
    <xf numFmtId="174" fontId="20" fillId="0" borderId="59" xfId="155" applyNumberFormat="1" applyFont="1" applyFill="1" applyBorder="1"/>
    <xf numFmtId="174" fontId="20" fillId="0" borderId="16" xfId="155" applyNumberFormat="1" applyFont="1" applyFill="1" applyBorder="1"/>
    <xf numFmtId="174" fontId="20" fillId="0" borderId="60" xfId="155" applyNumberFormat="1" applyFont="1" applyFill="1" applyBorder="1"/>
    <xf numFmtId="174" fontId="20" fillId="0" borderId="45" xfId="155" applyNumberFormat="1" applyFont="1" applyFill="1" applyBorder="1"/>
    <xf numFmtId="3" fontId="81" fillId="0" borderId="45" xfId="155" applyNumberFormat="1" applyFont="1" applyFill="1" applyBorder="1"/>
    <xf numFmtId="49" fontId="20" fillId="0" borderId="40" xfId="155" applyNumberFormat="1" applyFont="1" applyFill="1" applyBorder="1" applyAlignment="1">
      <alignment horizontal="left"/>
    </xf>
    <xf numFmtId="175" fontId="20" fillId="0" borderId="61" xfId="155" applyNumberFormat="1" applyFont="1" applyFill="1" applyBorder="1"/>
    <xf numFmtId="175" fontId="20" fillId="0" borderId="56" xfId="155" applyNumberFormat="1" applyFont="1" applyFill="1" applyBorder="1"/>
    <xf numFmtId="175" fontId="20" fillId="0" borderId="62" xfId="155" applyNumberFormat="1" applyFont="1" applyFill="1" applyBorder="1"/>
    <xf numFmtId="175" fontId="20" fillId="0" borderId="40" xfId="155" applyNumberFormat="1" applyFont="1" applyFill="1" applyBorder="1"/>
    <xf numFmtId="49" fontId="81" fillId="0" borderId="45" xfId="155" applyNumberFormat="1" applyFont="1" applyFill="1" applyBorder="1" applyAlignment="1">
      <alignment horizontal="left"/>
    </xf>
    <xf numFmtId="174" fontId="20" fillId="0" borderId="63" xfId="155" applyNumberFormat="1" applyFont="1" applyFill="1" applyBorder="1"/>
    <xf numFmtId="174" fontId="20" fillId="0" borderId="15" xfId="155" applyNumberFormat="1" applyFont="1" applyFill="1" applyBorder="1"/>
    <xf numFmtId="174" fontId="20" fillId="0" borderId="64" xfId="155" applyNumberFormat="1" applyFont="1" applyFill="1" applyBorder="1"/>
    <xf numFmtId="174" fontId="20" fillId="0" borderId="65" xfId="155" applyNumberFormat="1" applyFont="1" applyFill="1" applyBorder="1"/>
    <xf numFmtId="174" fontId="20" fillId="0" borderId="66" xfId="155" applyNumberFormat="1" applyFont="1" applyFill="1" applyBorder="1"/>
    <xf numFmtId="174" fontId="20" fillId="0" borderId="67" xfId="155" applyNumberFormat="1" applyFont="1" applyFill="1" applyBorder="1"/>
    <xf numFmtId="174" fontId="20" fillId="0" borderId="68" xfId="155" applyNumberFormat="1" applyFont="1" applyFill="1" applyBorder="1"/>
    <xf numFmtId="174" fontId="20" fillId="0" borderId="48" xfId="155" applyNumberFormat="1" applyFont="1" applyFill="1" applyBorder="1"/>
    <xf numFmtId="174" fontId="20" fillId="0" borderId="35" xfId="155" applyNumberFormat="1" applyFont="1" applyFill="1" applyBorder="1"/>
    <xf numFmtId="174" fontId="20" fillId="0" borderId="27" xfId="155" applyNumberFormat="1" applyFont="1" applyFill="1" applyBorder="1"/>
    <xf numFmtId="174" fontId="81" fillId="0" borderId="11" xfId="155" applyNumberFormat="1" applyFont="1" applyFill="1" applyBorder="1"/>
    <xf numFmtId="174" fontId="81" fillId="0" borderId="27" xfId="155" applyNumberFormat="1" applyFont="1" applyFill="1" applyBorder="1"/>
    <xf numFmtId="0" fontId="95" fillId="0" borderId="0" xfId="154" applyFont="1" applyAlignment="1">
      <alignment horizontal="right"/>
    </xf>
    <xf numFmtId="0" fontId="108" fillId="0" borderId="35" xfId="154" applyFont="1" applyBorder="1" applyAlignment="1">
      <alignment horizontal="center"/>
    </xf>
    <xf numFmtId="0" fontId="108" fillId="0" borderId="45" xfId="154" applyFont="1" applyBorder="1" applyAlignment="1">
      <alignment horizontal="center"/>
    </xf>
    <xf numFmtId="0" fontId="103" fillId="0" borderId="45" xfId="154" applyFont="1" applyBorder="1" applyAlignment="1">
      <alignment horizontal="center"/>
    </xf>
    <xf numFmtId="0" fontId="93" fillId="0" borderId="45" xfId="154" applyFont="1" applyBorder="1"/>
    <xf numFmtId="41" fontId="95" fillId="0" borderId="45" xfId="154" applyNumberFormat="1" applyFont="1" applyBorder="1"/>
    <xf numFmtId="41" fontId="93" fillId="0" borderId="45" xfId="154" applyNumberFormat="1" applyFont="1" applyFill="1" applyBorder="1"/>
    <xf numFmtId="41" fontId="95" fillId="0" borderId="40" xfId="154" applyNumberFormat="1" applyFont="1" applyFill="1" applyBorder="1"/>
    <xf numFmtId="0" fontId="109" fillId="0" borderId="0" xfId="154" applyFont="1"/>
    <xf numFmtId="41" fontId="109" fillId="0" borderId="0" xfId="154" applyNumberFormat="1" applyFont="1"/>
    <xf numFmtId="0" fontId="23" fillId="0" borderId="0" xfId="144"/>
    <xf numFmtId="0" fontId="39" fillId="0" borderId="0" xfId="144" applyFont="1" applyAlignment="1">
      <alignment horizontal="right"/>
    </xf>
    <xf numFmtId="0" fontId="39" fillId="0" borderId="0" xfId="144" applyFont="1" applyFill="1" applyAlignment="1">
      <alignment horizontal="right"/>
    </xf>
    <xf numFmtId="0" fontId="102" fillId="0" borderId="0" xfId="144" applyFont="1" applyAlignment="1">
      <alignment horizontal="centerContinuous"/>
    </xf>
    <xf numFmtId="0" fontId="110" fillId="0" borderId="0" xfId="144" applyFont="1" applyAlignment="1">
      <alignment horizontal="centerContinuous"/>
    </xf>
    <xf numFmtId="0" fontId="110" fillId="0" borderId="0" xfId="144" applyFont="1" applyFill="1" applyAlignment="1">
      <alignment horizontal="centerContinuous"/>
    </xf>
    <xf numFmtId="0" fontId="23" fillId="0" borderId="0" xfId="144" applyAlignment="1">
      <alignment horizontal="centerContinuous"/>
    </xf>
    <xf numFmtId="0" fontId="111" fillId="0" borderId="0" xfId="144" applyFont="1" applyAlignment="1">
      <alignment horizontal="centerContinuous"/>
    </xf>
    <xf numFmtId="0" fontId="23" fillId="0" borderId="0" xfId="144" applyFill="1" applyAlignment="1">
      <alignment horizontal="centerContinuous"/>
    </xf>
    <xf numFmtId="0" fontId="103" fillId="0" borderId="0" xfId="144" applyFont="1"/>
    <xf numFmtId="0" fontId="103" fillId="0" borderId="0" xfId="144" applyFont="1" applyAlignment="1">
      <alignment horizontal="right"/>
    </xf>
    <xf numFmtId="0" fontId="103" fillId="0" borderId="0" xfId="144" applyFont="1" applyFill="1" applyAlignment="1">
      <alignment horizontal="right"/>
    </xf>
    <xf numFmtId="0" fontId="94" fillId="0" borderId="0" xfId="144" applyFont="1" applyAlignment="1">
      <alignment horizontal="right"/>
    </xf>
    <xf numFmtId="0" fontId="93" fillId="0" borderId="35" xfId="144" applyFont="1" applyBorder="1" applyAlignment="1">
      <alignment horizontal="center"/>
    </xf>
    <xf numFmtId="0" fontId="112" fillId="0" borderId="69" xfId="144" applyFont="1" applyBorder="1" applyAlignment="1">
      <alignment horizontal="centerContinuous"/>
    </xf>
    <xf numFmtId="0" fontId="112" fillId="0" borderId="50" xfId="144" applyFont="1" applyBorder="1" applyAlignment="1">
      <alignment horizontal="centerContinuous"/>
    </xf>
    <xf numFmtId="0" fontId="112" fillId="0" borderId="51" xfId="144" applyFont="1" applyBorder="1" applyAlignment="1">
      <alignment horizontal="centerContinuous"/>
    </xf>
    <xf numFmtId="0" fontId="112" fillId="0" borderId="48" xfId="144" applyFont="1" applyBorder="1" applyAlignment="1">
      <alignment horizontal="center"/>
    </xf>
    <xf numFmtId="0" fontId="112" fillId="0" borderId="48" xfId="144" applyFont="1" applyFill="1" applyBorder="1" applyAlignment="1">
      <alignment horizontal="center"/>
    </xf>
    <xf numFmtId="0" fontId="93" fillId="0" borderId="70" xfId="144" applyFont="1" applyBorder="1" applyAlignment="1">
      <alignment horizontal="center"/>
    </xf>
    <xf numFmtId="0" fontId="112" fillId="0" borderId="59" xfId="144" applyFont="1" applyBorder="1" applyAlignment="1">
      <alignment horizontal="center"/>
    </xf>
    <xf numFmtId="0" fontId="112" fillId="0" borderId="11" xfId="144" applyFont="1" applyBorder="1"/>
    <xf numFmtId="0" fontId="112" fillId="0" borderId="15" xfId="144" applyFont="1" applyBorder="1" applyAlignment="1">
      <alignment horizontal="center"/>
    </xf>
    <xf numFmtId="0" fontId="112" fillId="0" borderId="27" xfId="144" applyFont="1" applyBorder="1" applyAlignment="1"/>
    <xf numFmtId="0" fontId="112" fillId="0" borderId="27" xfId="144" applyFont="1" applyBorder="1"/>
    <xf numFmtId="0" fontId="112" fillId="0" borderId="27" xfId="144" applyFont="1" applyBorder="1" applyAlignment="1">
      <alignment horizontal="center"/>
    </xf>
    <xf numFmtId="0" fontId="112" fillId="0" borderId="27" xfId="144" applyFont="1" applyFill="1" applyBorder="1" applyAlignment="1">
      <alignment horizontal="center"/>
    </xf>
    <xf numFmtId="0" fontId="23" fillId="0" borderId="45" xfId="144" applyBorder="1" applyAlignment="1">
      <alignment horizontal="center"/>
    </xf>
    <xf numFmtId="0" fontId="112" fillId="0" borderId="59" xfId="144" applyFont="1" applyBorder="1"/>
    <xf numFmtId="0" fontId="112" fillId="0" borderId="27" xfId="144" applyFont="1" applyBorder="1" applyAlignment="1">
      <alignment horizontal="left"/>
    </xf>
    <xf numFmtId="0" fontId="112" fillId="0" borderId="45" xfId="144" applyFont="1" applyBorder="1"/>
    <xf numFmtId="0" fontId="93" fillId="0" borderId="27" xfId="144" applyFont="1" applyBorder="1" applyAlignment="1">
      <alignment horizontal="center"/>
    </xf>
    <xf numFmtId="0" fontId="94" fillId="0" borderId="27" xfId="144" applyFont="1" applyBorder="1" applyAlignment="1">
      <alignment horizontal="center"/>
    </xf>
    <xf numFmtId="0" fontId="112" fillId="0" borderId="61" xfId="144" applyFont="1" applyBorder="1"/>
    <xf numFmtId="0" fontId="112" fillId="0" borderId="71" xfId="144" applyFont="1" applyBorder="1"/>
    <xf numFmtId="0" fontId="112" fillId="0" borderId="43" xfId="144" applyFont="1" applyBorder="1" applyAlignment="1">
      <alignment horizontal="left"/>
    </xf>
    <xf numFmtId="0" fontId="112" fillId="0" borderId="43" xfId="144" applyFont="1" applyBorder="1"/>
    <xf numFmtId="49" fontId="93" fillId="0" borderId="27" xfId="144" applyNumberFormat="1" applyFont="1" applyFill="1" applyBorder="1" applyAlignment="1">
      <alignment horizontal="center"/>
    </xf>
    <xf numFmtId="49" fontId="93" fillId="0" borderId="43" xfId="144" applyNumberFormat="1" applyFont="1" applyBorder="1" applyAlignment="1">
      <alignment horizontal="center"/>
    </xf>
    <xf numFmtId="0" fontId="104" fillId="0" borderId="43" xfId="144" applyFont="1" applyBorder="1" applyAlignment="1">
      <alignment horizontal="center"/>
    </xf>
    <xf numFmtId="0" fontId="23" fillId="0" borderId="42" xfId="144" applyBorder="1" applyAlignment="1">
      <alignment horizontal="center"/>
    </xf>
    <xf numFmtId="0" fontId="95" fillId="0" borderId="57" xfId="144" applyFont="1" applyBorder="1" applyAlignment="1">
      <alignment horizontal="center"/>
    </xf>
    <xf numFmtId="0" fontId="95" fillId="0" borderId="72" xfId="144" applyFont="1" applyBorder="1" applyAlignment="1">
      <alignment horizontal="center"/>
    </xf>
    <xf numFmtId="0" fontId="95" fillId="0" borderId="39" xfId="144" applyFont="1" applyBorder="1" applyAlignment="1">
      <alignment horizontal="center"/>
    </xf>
    <xf numFmtId="0" fontId="95" fillId="0" borderId="39" xfId="144" applyFont="1" applyFill="1" applyBorder="1" applyAlignment="1">
      <alignment horizontal="center"/>
    </xf>
    <xf numFmtId="0" fontId="113" fillId="0" borderId="45" xfId="156" applyFont="1" applyBorder="1" applyAlignment="1">
      <alignment horizontal="center"/>
    </xf>
    <xf numFmtId="49" fontId="102" fillId="0" borderId="59" xfId="156" applyNumberFormat="1" applyFont="1" applyBorder="1" applyAlignment="1">
      <alignment horizontal="center"/>
    </xf>
    <xf numFmtId="49" fontId="102" fillId="0" borderId="11" xfId="156" applyNumberFormat="1" applyFont="1" applyBorder="1" applyAlignment="1">
      <alignment horizontal="center"/>
    </xf>
    <xf numFmtId="49" fontId="102" fillId="0" borderId="11" xfId="156" applyNumberFormat="1" applyFont="1" applyBorder="1" applyAlignment="1">
      <alignment horizontal="center" vertical="top"/>
    </xf>
    <xf numFmtId="0" fontId="111" fillId="0" borderId="27" xfId="156" applyFont="1" applyBorder="1" applyAlignment="1">
      <alignment horizontal="center"/>
    </xf>
    <xf numFmtId="0" fontId="102" fillId="0" borderId="27" xfId="156" applyFont="1" applyBorder="1" applyAlignment="1">
      <alignment horizontal="left"/>
    </xf>
    <xf numFmtId="41" fontId="102" fillId="0" borderId="27" xfId="156" applyNumberFormat="1" applyFont="1" applyBorder="1" applyAlignment="1"/>
    <xf numFmtId="43" fontId="102" fillId="0" borderId="27" xfId="144" applyNumberFormat="1" applyFont="1" applyBorder="1" applyAlignment="1"/>
    <xf numFmtId="0" fontId="108" fillId="0" borderId="45" xfId="156" applyFont="1" applyBorder="1" applyAlignment="1">
      <alignment horizontal="center"/>
    </xf>
    <xf numFmtId="0" fontId="39" fillId="0" borderId="59" xfId="156" applyFont="1" applyBorder="1"/>
    <xf numFmtId="49" fontId="108" fillId="0" borderId="11" xfId="156" applyNumberFormat="1" applyFont="1" applyBorder="1" applyAlignment="1">
      <alignment horizontal="center"/>
    </xf>
    <xf numFmtId="49" fontId="108" fillId="0" borderId="27" xfId="156" applyNumberFormat="1" applyFont="1" applyBorder="1" applyAlignment="1">
      <alignment horizontal="left"/>
    </xf>
    <xf numFmtId="0" fontId="108" fillId="0" borderId="27" xfId="156" applyFont="1" applyBorder="1" applyAlignment="1"/>
    <xf numFmtId="41" fontId="108" fillId="0" borderId="27" xfId="144" applyNumberFormat="1" applyFont="1" applyBorder="1" applyAlignment="1"/>
    <xf numFmtId="43" fontId="108" fillId="0" borderId="27" xfId="144" applyNumberFormat="1" applyFont="1" applyBorder="1" applyAlignment="1"/>
    <xf numFmtId="0" fontId="114" fillId="0" borderId="45" xfId="156" applyFont="1" applyBorder="1" applyAlignment="1">
      <alignment horizontal="center"/>
    </xf>
    <xf numFmtId="49" fontId="114" fillId="0" borderId="11" xfId="156" applyNumberFormat="1" applyFont="1" applyBorder="1" applyAlignment="1">
      <alignment horizontal="center"/>
    </xf>
    <xf numFmtId="49" fontId="114" fillId="0" borderId="27" xfId="156" applyNumberFormat="1" applyFont="1" applyBorder="1" applyAlignment="1">
      <alignment horizontal="left"/>
    </xf>
    <xf numFmtId="0" fontId="114" fillId="0" borderId="27" xfId="156" applyFont="1" applyBorder="1" applyAlignment="1"/>
    <xf numFmtId="41" fontId="114" fillId="0" borderId="27" xfId="144" applyNumberFormat="1" applyFont="1" applyBorder="1" applyAlignment="1"/>
    <xf numFmtId="43" fontId="114" fillId="0" borderId="27" xfId="144" applyNumberFormat="1" applyFont="1" applyBorder="1" applyAlignment="1"/>
    <xf numFmtId="0" fontId="94" fillId="0" borderId="45" xfId="156" applyFont="1" applyBorder="1" applyAlignment="1">
      <alignment horizontal="center"/>
    </xf>
    <xf numFmtId="0" fontId="95" fillId="0" borderId="59" xfId="144" applyFont="1" applyBorder="1"/>
    <xf numFmtId="0" fontId="95" fillId="0" borderId="11" xfId="144" applyFont="1" applyBorder="1"/>
    <xf numFmtId="0" fontId="95" fillId="0" borderId="11" xfId="144" applyFont="1" applyBorder="1" applyAlignment="1">
      <alignment horizontal="center"/>
    </xf>
    <xf numFmtId="49" fontId="95" fillId="0" borderId="27" xfId="144" applyNumberFormat="1" applyFont="1" applyBorder="1" applyAlignment="1">
      <alignment horizontal="center"/>
    </xf>
    <xf numFmtId="49" fontId="95" fillId="0" borderId="27" xfId="144" applyNumberFormat="1" applyFont="1" applyBorder="1" applyAlignment="1"/>
    <xf numFmtId="41" fontId="95" fillId="0" borderId="27" xfId="144" applyNumberFormat="1" applyFont="1" applyBorder="1" applyAlignment="1"/>
    <xf numFmtId="43" fontId="94" fillId="0" borderId="27" xfId="144" applyNumberFormat="1" applyFont="1" applyBorder="1" applyAlignment="1"/>
    <xf numFmtId="0" fontId="95" fillId="0" borderId="59" xfId="156" applyFont="1" applyBorder="1"/>
    <xf numFmtId="49" fontId="37" fillId="0" borderId="11" xfId="156" applyNumberFormat="1" applyFont="1" applyBorder="1" applyAlignment="1">
      <alignment horizontal="center"/>
    </xf>
    <xf numFmtId="49" fontId="37" fillId="0" borderId="27" xfId="156" applyNumberFormat="1" applyFont="1" applyBorder="1" applyAlignment="1">
      <alignment horizontal="left"/>
    </xf>
    <xf numFmtId="0" fontId="37" fillId="0" borderId="27" xfId="156" applyFont="1" applyBorder="1" applyAlignment="1"/>
    <xf numFmtId="41" fontId="37" fillId="0" borderId="27" xfId="144" applyNumberFormat="1" applyFont="1" applyBorder="1" applyAlignment="1"/>
    <xf numFmtId="41" fontId="37" fillId="0" borderId="27" xfId="144" applyNumberFormat="1" applyFont="1" applyFill="1" applyBorder="1" applyAlignment="1"/>
    <xf numFmtId="49" fontId="114" fillId="0" borderId="11" xfId="144" applyNumberFormat="1" applyFont="1" applyBorder="1" applyAlignment="1">
      <alignment horizontal="center"/>
    </xf>
    <xf numFmtId="49" fontId="114" fillId="0" borderId="27" xfId="144" applyNumberFormat="1" applyFont="1" applyBorder="1" applyAlignment="1">
      <alignment horizontal="left"/>
    </xf>
    <xf numFmtId="49" fontId="114" fillId="0" borderId="27" xfId="144" applyNumberFormat="1" applyFont="1" applyBorder="1" applyAlignment="1">
      <alignment wrapText="1"/>
    </xf>
    <xf numFmtId="0" fontId="95" fillId="0" borderId="27" xfId="144" applyFont="1" applyBorder="1" applyAlignment="1"/>
    <xf numFmtId="41" fontId="94" fillId="0" borderId="27" xfId="144" applyNumberFormat="1" applyFont="1" applyBorder="1" applyAlignment="1"/>
    <xf numFmtId="0" fontId="95" fillId="0" borderId="27" xfId="144" applyFont="1" applyBorder="1" applyAlignment="1">
      <alignment horizontal="left"/>
    </xf>
    <xf numFmtId="49" fontId="114" fillId="0" borderId="27" xfId="144" applyNumberFormat="1" applyFont="1" applyBorder="1" applyAlignment="1">
      <alignment horizontal="center"/>
    </xf>
    <xf numFmtId="0" fontId="114" fillId="0" borderId="27" xfId="144" applyFont="1" applyBorder="1" applyAlignment="1">
      <alignment horizontal="justify"/>
    </xf>
    <xf numFmtId="49" fontId="37" fillId="0" borderId="11" xfId="156" applyNumberFormat="1" applyFont="1" applyFill="1" applyBorder="1" applyAlignment="1" applyProtection="1">
      <alignment horizontal="center"/>
      <protection locked="0"/>
    </xf>
    <xf numFmtId="49" fontId="37" fillId="0" borderId="27" xfId="156" applyNumberFormat="1" applyFont="1" applyBorder="1" applyAlignment="1">
      <alignment horizontal="center"/>
    </xf>
    <xf numFmtId="41" fontId="37" fillId="0" borderId="27" xfId="156" applyNumberFormat="1" applyFont="1" applyBorder="1" applyAlignment="1"/>
    <xf numFmtId="41" fontId="37" fillId="0" borderId="27" xfId="156" applyNumberFormat="1" applyFont="1" applyFill="1" applyBorder="1" applyAlignment="1"/>
    <xf numFmtId="0" fontId="94" fillId="0" borderId="59" xfId="156" applyFont="1" applyBorder="1"/>
    <xf numFmtId="49" fontId="94" fillId="0" borderId="11" xfId="156" applyNumberFormat="1" applyFont="1" applyFill="1" applyBorder="1" applyAlignment="1" applyProtection="1">
      <alignment horizontal="center"/>
      <protection locked="0"/>
    </xf>
    <xf numFmtId="49" fontId="114" fillId="0" borderId="27" xfId="156" applyNumberFormat="1" applyFont="1" applyBorder="1" applyAlignment="1">
      <alignment horizontal="center"/>
    </xf>
    <xf numFmtId="41" fontId="114" fillId="0" borderId="27" xfId="156" applyNumberFormat="1" applyFont="1" applyBorder="1" applyAlignment="1"/>
    <xf numFmtId="49" fontId="94" fillId="0" borderId="0" xfId="156" applyNumberFormat="1" applyFont="1" applyFill="1" applyBorder="1" applyAlignment="1" applyProtection="1">
      <alignment horizontal="center"/>
      <protection locked="0"/>
    </xf>
    <xf numFmtId="1" fontId="23" fillId="0" borderId="16" xfId="144" applyNumberFormat="1" applyFont="1" applyFill="1" applyBorder="1" applyAlignment="1">
      <alignment horizontal="left" vertical="top" wrapText="1"/>
    </xf>
    <xf numFmtId="1" fontId="94" fillId="0" borderId="16" xfId="144" applyNumberFormat="1" applyFont="1" applyFill="1" applyBorder="1" applyAlignment="1">
      <alignment horizontal="center"/>
    </xf>
    <xf numFmtId="0" fontId="94" fillId="0" borderId="45" xfId="144" applyFont="1" applyBorder="1" applyAlignment="1"/>
    <xf numFmtId="41" fontId="94" fillId="0" borderId="27" xfId="156" applyNumberFormat="1" applyFont="1" applyBorder="1" applyAlignment="1"/>
    <xf numFmtId="49" fontId="115" fillId="0" borderId="0" xfId="156" applyNumberFormat="1" applyFont="1" applyBorder="1" applyAlignment="1">
      <alignment horizontal="center"/>
    </xf>
    <xf numFmtId="1" fontId="94" fillId="0" borderId="60" xfId="144" applyNumberFormat="1" applyFont="1" applyFill="1" applyBorder="1" applyAlignment="1">
      <alignment horizontal="center"/>
    </xf>
    <xf numFmtId="49" fontId="94" fillId="0" borderId="45" xfId="144" applyNumberFormat="1" applyFont="1" applyBorder="1" applyAlignment="1"/>
    <xf numFmtId="0" fontId="94" fillId="0" borderId="45" xfId="144" applyNumberFormat="1" applyFont="1" applyFill="1" applyBorder="1" applyAlignment="1">
      <alignment horizontal="left"/>
    </xf>
    <xf numFmtId="49" fontId="94" fillId="0" borderId="11" xfId="156" applyNumberFormat="1" applyFont="1" applyBorder="1" applyAlignment="1">
      <alignment horizontal="center"/>
    </xf>
    <xf numFmtId="49" fontId="94" fillId="0" borderId="27" xfId="156" applyNumberFormat="1" applyFont="1" applyBorder="1" applyAlignment="1">
      <alignment horizontal="center"/>
    </xf>
    <xf numFmtId="0" fontId="94" fillId="0" borderId="27" xfId="156" applyFont="1" applyBorder="1" applyAlignment="1"/>
    <xf numFmtId="49" fontId="94" fillId="0" borderId="27" xfId="144" applyNumberFormat="1" applyFont="1" applyBorder="1" applyAlignment="1"/>
    <xf numFmtId="49" fontId="94" fillId="0" borderId="0" xfId="156" applyNumberFormat="1" applyFont="1" applyBorder="1" applyAlignment="1">
      <alignment horizontal="center"/>
    </xf>
    <xf numFmtId="49" fontId="94" fillId="0" borderId="60" xfId="156" applyNumberFormat="1" applyFont="1" applyBorder="1" applyAlignment="1">
      <alignment horizontal="center"/>
    </xf>
    <xf numFmtId="0" fontId="94" fillId="0" borderId="27" xfId="144" applyFont="1" applyBorder="1" applyAlignment="1"/>
    <xf numFmtId="49" fontId="114" fillId="0" borderId="60" xfId="156" applyNumberFormat="1" applyFont="1" applyBorder="1" applyAlignment="1">
      <alignment horizontal="center"/>
    </xf>
    <xf numFmtId="43" fontId="95" fillId="0" borderId="27" xfId="144" applyNumberFormat="1" applyFont="1" applyBorder="1" applyAlignment="1"/>
    <xf numFmtId="49" fontId="114" fillId="0" borderId="0" xfId="156" applyNumberFormat="1" applyFont="1" applyBorder="1" applyAlignment="1">
      <alignment horizontal="center"/>
    </xf>
    <xf numFmtId="0" fontId="94" fillId="0" borderId="27" xfId="144" applyFont="1" applyFill="1" applyBorder="1" applyAlignment="1"/>
    <xf numFmtId="0" fontId="94" fillId="0" borderId="45" xfId="156" applyFont="1" applyFill="1" applyBorder="1" applyAlignment="1">
      <alignment horizontal="center"/>
    </xf>
    <xf numFmtId="0" fontId="94" fillId="0" borderId="59" xfId="156" applyFont="1" applyFill="1" applyBorder="1"/>
    <xf numFmtId="49" fontId="94" fillId="0" borderId="11" xfId="156" applyNumberFormat="1" applyFont="1" applyFill="1" applyBorder="1" applyAlignment="1">
      <alignment horizontal="center"/>
    </xf>
    <xf numFmtId="49" fontId="94" fillId="0" borderId="27" xfId="156" applyNumberFormat="1" applyFont="1" applyFill="1" applyBorder="1" applyAlignment="1">
      <alignment horizontal="center"/>
    </xf>
    <xf numFmtId="0" fontId="94" fillId="0" borderId="27" xfId="156" applyFont="1" applyFill="1" applyBorder="1" applyAlignment="1"/>
    <xf numFmtId="0" fontId="23" fillId="0" borderId="0" xfId="144" applyFill="1"/>
    <xf numFmtId="41" fontId="94" fillId="0" borderId="27" xfId="156" applyNumberFormat="1" applyFont="1" applyFill="1" applyBorder="1" applyAlignment="1"/>
    <xf numFmtId="41" fontId="108" fillId="0" borderId="27" xfId="156" applyNumberFormat="1" applyFont="1" applyBorder="1" applyAlignment="1"/>
    <xf numFmtId="0" fontId="23" fillId="0" borderId="40" xfId="144" applyBorder="1"/>
    <xf numFmtId="0" fontId="23" fillId="0" borderId="61" xfId="144" applyBorder="1" applyAlignment="1">
      <alignment wrapText="1"/>
    </xf>
    <xf numFmtId="0" fontId="23" fillId="0" borderId="71" xfId="144" applyBorder="1" applyAlignment="1">
      <alignment wrapText="1"/>
    </xf>
    <xf numFmtId="0" fontId="116" fillId="0" borderId="43" xfId="144" applyFont="1" applyBorder="1" applyAlignment="1">
      <alignment horizontal="left" wrapText="1"/>
    </xf>
    <xf numFmtId="0" fontId="116" fillId="0" borderId="43" xfId="144" applyFont="1" applyBorder="1" applyAlignment="1">
      <alignment wrapText="1"/>
    </xf>
    <xf numFmtId="41" fontId="23" fillId="0" borderId="43" xfId="144" applyNumberFormat="1" applyBorder="1" applyAlignment="1"/>
    <xf numFmtId="41" fontId="23" fillId="0" borderId="43" xfId="144" applyNumberFormat="1" applyFill="1" applyBorder="1" applyAlignment="1"/>
    <xf numFmtId="43" fontId="114" fillId="0" borderId="40" xfId="144" applyNumberFormat="1" applyFont="1" applyBorder="1" applyAlignment="1"/>
    <xf numFmtId="0" fontId="23" fillId="0" borderId="0" xfId="144" applyAlignment="1">
      <alignment wrapText="1"/>
    </xf>
    <xf numFmtId="41" fontId="23" fillId="0" borderId="0" xfId="144" applyNumberFormat="1"/>
    <xf numFmtId="41" fontId="113" fillId="0" borderId="27" xfId="156" applyNumberFormat="1" applyFont="1" applyBorder="1" applyAlignment="1"/>
    <xf numFmtId="43" fontId="93" fillId="0" borderId="27" xfId="144" applyNumberFormat="1" applyFont="1" applyBorder="1" applyAlignment="1"/>
    <xf numFmtId="49" fontId="37" fillId="0" borderId="59" xfId="156" applyNumberFormat="1" applyFont="1" applyBorder="1" applyAlignment="1">
      <alignment horizontal="center"/>
    </xf>
    <xf numFmtId="49" fontId="37" fillId="0" borderId="11" xfId="156" applyNumberFormat="1" applyFont="1" applyBorder="1" applyAlignment="1">
      <alignment horizontal="center" vertical="top"/>
    </xf>
    <xf numFmtId="0" fontId="103" fillId="0" borderId="27" xfId="156" applyFont="1" applyBorder="1" applyAlignment="1">
      <alignment horizontal="center"/>
    </xf>
    <xf numFmtId="0" fontId="37" fillId="0" borderId="27" xfId="156" applyFont="1" applyBorder="1" applyAlignment="1">
      <alignment horizontal="left"/>
    </xf>
    <xf numFmtId="0" fontId="115" fillId="0" borderId="59" xfId="156" applyFont="1" applyBorder="1"/>
    <xf numFmtId="0" fontId="115" fillId="0" borderId="11" xfId="156" applyFont="1" applyBorder="1"/>
    <xf numFmtId="0" fontId="114" fillId="0" borderId="27" xfId="144" applyFont="1" applyBorder="1" applyAlignment="1">
      <alignment wrapText="1"/>
    </xf>
    <xf numFmtId="49" fontId="94" fillId="0" borderId="27" xfId="144" applyNumberFormat="1" applyFont="1" applyBorder="1" applyAlignment="1">
      <alignment horizontal="left"/>
    </xf>
    <xf numFmtId="0" fontId="94" fillId="0" borderId="27" xfId="144" applyFont="1" applyBorder="1" applyAlignment="1">
      <alignment wrapText="1"/>
    </xf>
    <xf numFmtId="0" fontId="23" fillId="0" borderId="59" xfId="156" applyBorder="1"/>
    <xf numFmtId="0" fontId="23" fillId="0" borderId="11" xfId="156" applyBorder="1"/>
    <xf numFmtId="49" fontId="95" fillId="0" borderId="27" xfId="144" applyNumberFormat="1" applyFont="1" applyBorder="1" applyAlignment="1">
      <alignment horizontal="left"/>
    </xf>
    <xf numFmtId="0" fontId="95" fillId="0" borderId="11" xfId="156" applyFont="1" applyBorder="1"/>
    <xf numFmtId="0" fontId="95" fillId="0" borderId="27" xfId="144" applyFont="1" applyBorder="1" applyAlignment="1">
      <alignment wrapText="1"/>
    </xf>
    <xf numFmtId="49" fontId="95" fillId="0" borderId="27" xfId="144" applyNumberFormat="1" applyFont="1" applyBorder="1" applyAlignment="1">
      <alignment wrapText="1"/>
    </xf>
    <xf numFmtId="0" fontId="94" fillId="0" borderId="11" xfId="156" applyFont="1" applyBorder="1"/>
    <xf numFmtId="0" fontId="94" fillId="0" borderId="11" xfId="144" applyFont="1" applyBorder="1" applyAlignment="1">
      <alignment horizontal="center"/>
    </xf>
    <xf numFmtId="49" fontId="94" fillId="0" borderId="27" xfId="144" applyNumberFormat="1" applyFont="1" applyBorder="1" applyAlignment="1">
      <alignment horizontal="center"/>
    </xf>
    <xf numFmtId="49" fontId="94" fillId="0" borderId="27" xfId="144" applyNumberFormat="1" applyFont="1" applyBorder="1" applyAlignment="1">
      <alignment wrapText="1"/>
    </xf>
    <xf numFmtId="49" fontId="114" fillId="0" borderId="27" xfId="144" applyNumberFormat="1" applyFont="1" applyBorder="1" applyAlignment="1"/>
    <xf numFmtId="0" fontId="114" fillId="0" borderId="27" xfId="144" applyFont="1" applyBorder="1" applyAlignment="1"/>
    <xf numFmtId="0" fontId="20" fillId="0" borderId="0" xfId="86"/>
    <xf numFmtId="0" fontId="20" fillId="0" borderId="0" xfId="86" applyAlignment="1">
      <alignment horizontal="right"/>
    </xf>
    <xf numFmtId="0" fontId="102" fillId="0" borderId="0" xfId="86" applyFont="1" applyBorder="1" applyAlignment="1">
      <alignment horizontal="centerContinuous"/>
    </xf>
    <xf numFmtId="0" fontId="20" fillId="0" borderId="0" xfId="86" applyAlignment="1">
      <alignment horizontal="centerContinuous"/>
    </xf>
    <xf numFmtId="0" fontId="83" fillId="0" borderId="35" xfId="86" applyFont="1" applyBorder="1" applyAlignment="1">
      <alignment horizontal="center"/>
    </xf>
    <xf numFmtId="0" fontId="83" fillId="0" borderId="40" xfId="86" applyFont="1" applyBorder="1" applyAlignment="1">
      <alignment horizontal="center"/>
    </xf>
    <xf numFmtId="0" fontId="24" fillId="0" borderId="35" xfId="86" applyFont="1" applyBorder="1"/>
    <xf numFmtId="0" fontId="24" fillId="0" borderId="45" xfId="86" applyFont="1" applyBorder="1" applyAlignment="1">
      <alignment horizontal="center"/>
    </xf>
    <xf numFmtId="14" fontId="24" fillId="0" borderId="45" xfId="86" applyNumberFormat="1" applyFont="1" applyBorder="1"/>
    <xf numFmtId="0" fontId="24" fillId="0" borderId="45" xfId="86" applyFont="1" applyBorder="1"/>
    <xf numFmtId="176" fontId="24" fillId="0" borderId="45" xfId="86" applyNumberFormat="1" applyFont="1" applyBorder="1"/>
    <xf numFmtId="0" fontId="20" fillId="0" borderId="40" xfId="86" applyFont="1" applyBorder="1" applyAlignment="1">
      <alignment horizontal="right"/>
    </xf>
    <xf numFmtId="0" fontId="117" fillId="0" borderId="40" xfId="86" applyFont="1" applyBorder="1"/>
    <xf numFmtId="0" fontId="117" fillId="0" borderId="40" xfId="86" applyFont="1" applyBorder="1" applyAlignment="1">
      <alignment horizontal="center"/>
    </xf>
    <xf numFmtId="176" fontId="117" fillId="0" borderId="40" xfId="86" applyNumberFormat="1" applyFont="1" applyBorder="1"/>
    <xf numFmtId="0" fontId="118" fillId="0" borderId="0" xfId="86" applyFont="1"/>
    <xf numFmtId="176" fontId="24" fillId="0" borderId="35" xfId="86" applyNumberFormat="1" applyFont="1" applyBorder="1"/>
    <xf numFmtId="0" fontId="20" fillId="0" borderId="0" xfId="78" applyFont="1" applyFill="1" applyAlignment="1">
      <alignment horizontal="justify" wrapText="1"/>
    </xf>
    <xf numFmtId="0" fontId="20" fillId="0" borderId="0" xfId="78" applyFont="1" applyFill="1" applyAlignment="1">
      <alignment wrapText="1"/>
    </xf>
    <xf numFmtId="0" fontId="20" fillId="0" borderId="14" xfId="78" applyFont="1" applyFill="1" applyBorder="1" applyAlignment="1">
      <alignment horizontal="center"/>
    </xf>
    <xf numFmtId="0" fontId="20" fillId="0" borderId="14" xfId="78" applyFont="1" applyFill="1" applyBorder="1" applyAlignment="1">
      <alignment horizontal="center" wrapText="1"/>
    </xf>
    <xf numFmtId="49" fontId="1" fillId="0" borderId="14" xfId="78" applyNumberFormat="1" applyFont="1" applyFill="1" applyBorder="1" applyAlignment="1">
      <alignment horizontal="center" vertical="center"/>
    </xf>
    <xf numFmtId="0" fontId="20" fillId="0" borderId="28" xfId="78" applyFont="1" applyFill="1" applyBorder="1" applyAlignment="1">
      <alignment horizontal="center" vertical="center" wrapText="1"/>
    </xf>
    <xf numFmtId="0" fontId="20" fillId="0" borderId="32" xfId="78" applyFont="1" applyFill="1" applyBorder="1" applyAlignment="1"/>
    <xf numFmtId="0" fontId="20" fillId="0" borderId="33" xfId="78" applyFont="1" applyFill="1" applyBorder="1" applyAlignment="1"/>
    <xf numFmtId="0" fontId="24" fillId="0" borderId="14" xfId="78" applyFont="1" applyBorder="1" applyAlignment="1">
      <alignment horizontal="center"/>
    </xf>
    <xf numFmtId="0" fontId="20" fillId="0" borderId="14" xfId="78" applyFont="1" applyFill="1" applyBorder="1" applyAlignment="1">
      <alignment horizontal="center" vertical="center" wrapText="1"/>
    </xf>
    <xf numFmtId="0" fontId="20" fillId="0" borderId="14" xfId="78" applyFont="1" applyFill="1" applyBorder="1" applyAlignment="1">
      <alignment horizontal="center" vertical="center"/>
    </xf>
    <xf numFmtId="0" fontId="1" fillId="0" borderId="0" xfId="78" applyFont="1" applyFill="1" applyAlignment="1">
      <alignment horizontal="center" wrapText="1"/>
    </xf>
    <xf numFmtId="0" fontId="84" fillId="55" borderId="0" xfId="78" applyFont="1" applyFill="1" applyBorder="1" applyAlignment="1">
      <alignment horizontal="left" vertical="top" wrapText="1"/>
    </xf>
    <xf numFmtId="0" fontId="24" fillId="0" borderId="0" xfId="78" applyFont="1" applyFill="1" applyBorder="1" applyAlignment="1">
      <alignment horizontal="center" vertical="center"/>
    </xf>
    <xf numFmtId="0" fontId="24" fillId="0" borderId="0" xfId="78" applyFont="1" applyBorder="1" applyAlignment="1">
      <alignment horizontal="center" vertical="center"/>
    </xf>
    <xf numFmtId="0" fontId="84" fillId="55" borderId="0" xfId="78" applyFont="1" applyFill="1" applyBorder="1" applyAlignment="1">
      <alignment vertical="top" wrapText="1"/>
    </xf>
    <xf numFmtId="0" fontId="83" fillId="0" borderId="28" xfId="78" applyFont="1" applyFill="1" applyBorder="1" applyAlignment="1">
      <alignment horizontal="center"/>
    </xf>
    <xf numFmtId="0" fontId="83" fillId="0" borderId="32" xfId="78" applyFont="1" applyFill="1" applyBorder="1" applyAlignment="1">
      <alignment horizontal="center"/>
    </xf>
    <xf numFmtId="0" fontId="83" fillId="0" borderId="33" xfId="78" applyFont="1" applyFill="1" applyBorder="1" applyAlignment="1">
      <alignment horizontal="center"/>
    </xf>
    <xf numFmtId="0" fontId="83" fillId="0" borderId="15" xfId="78" applyFont="1" applyFill="1" applyBorder="1" applyAlignment="1">
      <alignment horizontal="center" vertical="center" wrapText="1"/>
    </xf>
    <xf numFmtId="0" fontId="83" fillId="0" borderId="13" xfId="78" applyFont="1" applyFill="1" applyBorder="1" applyAlignment="1">
      <alignment horizontal="center" vertical="center" wrapText="1"/>
    </xf>
    <xf numFmtId="4" fontId="85" fillId="0" borderId="15" xfId="78" applyNumberFormat="1" applyFont="1" applyFill="1" applyBorder="1" applyAlignment="1">
      <alignment horizontal="center" vertical="center" wrapText="1"/>
    </xf>
    <xf numFmtId="4" fontId="85" fillId="0" borderId="13" xfId="78" applyNumberFormat="1" applyFont="1" applyFill="1" applyBorder="1" applyAlignment="1">
      <alignment horizontal="center" vertical="center" wrapText="1"/>
    </xf>
    <xf numFmtId="0" fontId="83" fillId="0" borderId="15" xfId="78" applyFont="1" applyFill="1" applyBorder="1" applyAlignment="1">
      <alignment horizontal="center" vertical="center"/>
    </xf>
    <xf numFmtId="0" fontId="83" fillId="0" borderId="13" xfId="78" applyFont="1" applyFill="1" applyBorder="1" applyAlignment="1">
      <alignment horizontal="center" vertical="center"/>
    </xf>
    <xf numFmtId="0" fontId="24" fillId="0" borderId="31" xfId="78" applyFont="1" applyFill="1" applyBorder="1" applyAlignment="1">
      <alignment horizontal="center" vertical="center"/>
    </xf>
    <xf numFmtId="4" fontId="83" fillId="0" borderId="15" xfId="78" applyNumberFormat="1" applyFont="1" applyFill="1" applyBorder="1" applyAlignment="1">
      <alignment horizontal="center" vertical="center" wrapText="1"/>
    </xf>
    <xf numFmtId="4" fontId="83" fillId="0" borderId="13" xfId="78" applyNumberFormat="1" applyFont="1" applyFill="1" applyBorder="1" applyAlignment="1">
      <alignment horizontal="center" vertical="center" wrapText="1"/>
    </xf>
  </cellXfs>
  <cellStyles count="157">
    <cellStyle name="20 % - zvýraznenie1" xfId="1" builtinId="30" customBuiltin="1"/>
    <cellStyle name="20 % - zvýraznenie1 2" xfId="91"/>
    <cellStyle name="20 % - zvýraznenie2" xfId="2" builtinId="34" customBuiltin="1"/>
    <cellStyle name="20 % - zvýraznenie2 2" xfId="92"/>
    <cellStyle name="20 % - zvýraznenie3" xfId="3" builtinId="38" customBuiltin="1"/>
    <cellStyle name="20 % - zvýraznenie3 2" xfId="93"/>
    <cellStyle name="20 % - zvýraznenie4" xfId="4" builtinId="42" customBuiltin="1"/>
    <cellStyle name="20 % - zvýraznenie4 2" xfId="94"/>
    <cellStyle name="20 % - zvýraznenie5" xfId="5" builtinId="46" customBuiltin="1"/>
    <cellStyle name="20 % - zvýraznenie5 2" xfId="95"/>
    <cellStyle name="20 % - zvýraznenie6" xfId="6" builtinId="50" customBuiltin="1"/>
    <cellStyle name="20 % - zvýraznenie6 2" xfId="96"/>
    <cellStyle name="40 % - zvýraznenie1" xfId="7" builtinId="31" customBuiltin="1"/>
    <cellStyle name="40 % - zvýraznenie1 2" xfId="97"/>
    <cellStyle name="40 % - zvýraznenie2" xfId="8" builtinId="35" customBuiltin="1"/>
    <cellStyle name="40 % - zvýraznenie2 2" xfId="98"/>
    <cellStyle name="40 % - zvýraznenie3" xfId="9" builtinId="39" customBuiltin="1"/>
    <cellStyle name="40 % - zvýraznenie3 2" xfId="99"/>
    <cellStyle name="40 % - zvýraznenie4" xfId="10" builtinId="43" customBuiltin="1"/>
    <cellStyle name="40 % - zvýraznenie4 2" xfId="100"/>
    <cellStyle name="40 % - zvýraznenie5" xfId="11" builtinId="47" customBuiltin="1"/>
    <cellStyle name="40 % - zvýraznenie5 2" xfId="101"/>
    <cellStyle name="40 % - zvýraznenie6" xfId="12" builtinId="51" customBuiltin="1"/>
    <cellStyle name="40 % - zvýraznenie6 2" xfId="10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Date" xfId="23"/>
    <cellStyle name="Dobrá" xfId="24" builtinId="26" customBuiltin="1"/>
    <cellStyle name="Dobrá 2" xfId="109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50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2" xfId="37"/>
    <cellStyle name="Normálna 2 2" xfId="78"/>
    <cellStyle name="Normálna 2 2 2" xfId="145"/>
    <cellStyle name="Normálna 2 3" xfId="143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8" xfId="77"/>
    <cellStyle name="Normálna 9" xfId="79"/>
    <cellStyle name="normálne_06 SF Spolu PLNENIE 1-6 2012    11 07 2012" xfId="85"/>
    <cellStyle name="normálne_Časový vývoj SP od roku 95 - 2001" xfId="154"/>
    <cellStyle name="normálne_Hárok1 2" xfId="155"/>
    <cellStyle name="normálne_Mesač.prehľad P aV apríl 2006" xfId="38"/>
    <cellStyle name="normálne_nový výkaz upravený " xfId="39"/>
    <cellStyle name="normálne_plnenie investície 2006" xfId="156"/>
    <cellStyle name="normálne_pomocný do textu júl 2010" xfId="153"/>
    <cellStyle name="normálne_Prílohy č. 1a ... (tvorba fondov 2007)" xfId="152"/>
    <cellStyle name="normálne_Prílohy k správe k 30.11.2010 - ústredie" xfId="151"/>
    <cellStyle name="normálne_Skutočnosť k 31.8.2010 - vzorce" xfId="40"/>
    <cellStyle name="normálne_Skutočnosť k 31.8.2010 - vzorce 2" xfId="75"/>
    <cellStyle name="normálne_Výdavky ZFNP 2007 - do správy" xfId="41"/>
    <cellStyle name="normálne_Zdravotnícke zariadenia ku dňu 31.12.2005" xfId="149"/>
    <cellStyle name="normálne_Zošit2" xfId="42"/>
    <cellStyle name="normální 2" xfId="43"/>
    <cellStyle name="normální_15.6.07 východ.+rozpočet 08-10" xfId="44"/>
    <cellStyle name="Percentá 2" xfId="80"/>
    <cellStyle name="Percentá 3" xfId="131"/>
    <cellStyle name="Percentá 4" xfId="137"/>
    <cellStyle name="Percentá 5" xfId="140"/>
    <cellStyle name="Popis" xfId="45"/>
    <cellStyle name="Poznámka" xfId="46" builtinId="10" customBuiltin="1"/>
    <cellStyle name="Poznámka 2" xfId="116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6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k-SK" sz="2000"/>
              <a:t>Výber poistného a príspevkov na SDS od EAO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183431952662722E-2"/>
          <c:y val="8.2609001565912721E-2"/>
          <c:w val="0.8752267775248781"/>
          <c:h val="0.7196751170176745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2014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6221965231422801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971084411167867E-2"/>
                  <c:y val="-2.1697221178173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646663899728028E-2"/>
                  <c:y val="-2.8659257880204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16867682107617E-2"/>
                  <c:y val="-2.710463121053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496445.4384625057</c:v>
                </c:pt>
                <c:pt idx="1">
                  <c:v>466970.65569398884</c:v>
                </c:pt>
                <c:pt idx="2">
                  <c:v>455065.22625658265</c:v>
                </c:pt>
                <c:pt idx="3">
                  <c:v>484292.89542074094</c:v>
                </c:pt>
                <c:pt idx="4">
                  <c:v>487018.39817285538</c:v>
                </c:pt>
                <c:pt idx="5">
                  <c:v>490600.27486908808</c:v>
                </c:pt>
                <c:pt idx="6">
                  <c:v>517613.58446815022</c:v>
                </c:pt>
                <c:pt idx="7">
                  <c:v>497637.5342172138</c:v>
                </c:pt>
                <c:pt idx="8">
                  <c:v>489084.14183653024</c:v>
                </c:pt>
                <c:pt idx="9">
                  <c:v>504642.73745957931</c:v>
                </c:pt>
                <c:pt idx="10">
                  <c:v>496064.53503700939</c:v>
                </c:pt>
                <c:pt idx="11">
                  <c:v>612569.66560575517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63832626330434E-2"/>
                  <c:y val="-3.541851681421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29495173125622E-2"/>
                  <c:y val="-2.8659257880204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2012 bez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4"/>
              <c:layout>
                <c:manualLayout>
                  <c:x val="-3.6474397815277095E-2"/>
                  <c:y val="-1.7574073228427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057229088674758E-2"/>
                  <c:y val="-2.027777680203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1"/>
              <c:layout>
                <c:manualLayout>
                  <c:x val="0"/>
                  <c:y val="3.3796294670052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541304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2012 vrátane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3.0675903803617659E-2"/>
                  <c:y val="2.440092475177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layout>
                <c:manualLayout>
                  <c:x val="-6.0532919451156413E-4"/>
                  <c:y val="-1.88583324258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551704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553290325013174E-2"/>
                  <c:y val="2.13592582314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4094099086056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458061585690804E-3"/>
                  <c:y val="2.43333321624380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99073595952924E-2"/>
                  <c:y val="4.4340738607109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934314565575415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581904869350519E-2"/>
                  <c:y val="2.27111100182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517145838973009E-2"/>
                  <c:y val="3.7581479673098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22196523142280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00384"/>
        <c:axId val="179203072"/>
      </c:lineChart>
      <c:catAx>
        <c:axId val="179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792030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203072"/>
        <c:scaling>
          <c:orientation val="minMax"/>
          <c:max val="62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79200384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5.8463133284809989E-2"/>
          <c:y val="0.90078626936338846"/>
          <c:w val="0.92142335149282806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2014'!$B$37:$B$42</c:f>
              <c:strCache>
                <c:ptCount val="6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31.1.2014</c:v>
                </c:pt>
                <c:pt idx="5">
                  <c:v>k 28.2.2014</c:v>
                </c:pt>
              </c:strCache>
            </c:strRef>
          </c:cat>
          <c:val>
            <c:numRef>
              <c:f>'[8]Vývoj pohľadávok graf 2014'!$C$37:$C$42</c:f>
              <c:numCache>
                <c:formatCode>General</c:formatCode>
                <c:ptCount val="6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724836.54575999989</c:v>
                </c:pt>
                <c:pt idx="5">
                  <c:v>719042.38025000016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25440"/>
        <c:axId val="180403200"/>
      </c:barChart>
      <c:catAx>
        <c:axId val="1797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48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80403200"/>
        <c:crosses val="autoZero"/>
        <c:auto val="1"/>
        <c:lblAlgn val="ctr"/>
        <c:lblOffset val="100"/>
        <c:noMultiLvlLbl val="0"/>
      </c:catAx>
      <c:valAx>
        <c:axId val="1804032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972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2013 a 2014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[9]zdroj!$A$13</c:f>
              <c:strCache>
                <c:ptCount val="1"/>
                <c:pt idx="0">
                  <c:v>Správny fond v roku 2013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[9]zdroj!$B$12:$C$12</c:f>
              <c:strCache>
                <c:ptCount val="2"/>
                <c:pt idx="0">
                  <c:v> Január </c:v>
                </c:pt>
                <c:pt idx="1">
                  <c:v> Február </c:v>
                </c:pt>
              </c:strCache>
            </c:strRef>
          </c:cat>
          <c:val>
            <c:numRef>
              <c:f>[9]zdroj!$B$13:$C$13</c:f>
              <c:numCache>
                <c:formatCode>General</c:formatCode>
                <c:ptCount val="2"/>
                <c:pt idx="0">
                  <c:v>11572878</c:v>
                </c:pt>
                <c:pt idx="1">
                  <c:v>5229443</c:v>
                </c:pt>
              </c:numCache>
            </c:numRef>
          </c:val>
        </c:ser>
        <c:ser>
          <c:idx val="2"/>
          <c:order val="1"/>
          <c:tx>
            <c:strRef>
              <c:f>[9]zdroj!$A$14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[9]zdroj!$B$12:$C$12</c:f>
              <c:strCache>
                <c:ptCount val="2"/>
                <c:pt idx="0">
                  <c:v> Január </c:v>
                </c:pt>
                <c:pt idx="1">
                  <c:v> Február </c:v>
                </c:pt>
              </c:strCache>
            </c:strRef>
          </c:cat>
          <c:val>
            <c:numRef>
              <c:f>[9]zdroj!$B$14:$C$14</c:f>
              <c:numCache>
                <c:formatCode>General</c:formatCode>
                <c:ptCount val="2"/>
                <c:pt idx="0">
                  <c:v>7217526</c:v>
                </c:pt>
                <c:pt idx="1">
                  <c:v>8070064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633472"/>
        <c:axId val="192729856"/>
      </c:barChart>
      <c:catAx>
        <c:axId val="192633472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9272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72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926334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23</xdr:col>
      <xdr:colOff>168188</xdr:colOff>
      <xdr:row>52</xdr:row>
      <xdr:rowOff>60021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85725</xdr:colOff>
      <xdr:row>26</xdr:row>
      <xdr:rowOff>85725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95816" cy="5614416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JV7XLEKH\graf%20%202014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JV7XLEKH\Preh&#318;ady%20k%20..02_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-BRUCKNEROVA_J\My%20Documents\Jarmila_pracovn&#233;%20s&#250;bory\Rozbory\rok%202014\plneni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2014</v>
          </cell>
          <cell r="C8">
            <v>496445.4384625057</v>
          </cell>
          <cell r="D8">
            <v>466970.65569398884</v>
          </cell>
          <cell r="E8">
            <v>455065.22625658265</v>
          </cell>
          <cell r="F8">
            <v>484292.89542074094</v>
          </cell>
          <cell r="G8">
            <v>487018.39817285538</v>
          </cell>
          <cell r="H8">
            <v>490600.27486908808</v>
          </cell>
          <cell r="I8">
            <v>517613.58446815022</v>
          </cell>
          <cell r="J8">
            <v>497637.5342172138</v>
          </cell>
          <cell r="K8">
            <v>489084.14183653024</v>
          </cell>
          <cell r="L8">
            <v>504642.73745957931</v>
          </cell>
          <cell r="M8">
            <v>496064.53503700939</v>
          </cell>
          <cell r="N8">
            <v>612569.66560575517</v>
          </cell>
        </row>
        <row r="9">
          <cell r="B9" t="str">
            <v>príjmy od EAO spolu rok 2014</v>
          </cell>
          <cell r="C9">
            <v>503984</v>
          </cell>
          <cell r="D9">
            <v>481528</v>
          </cell>
        </row>
        <row r="10">
          <cell r="B10" t="str">
            <v>príjmy od EAO spolu rok 2012 bez oddlženia</v>
          </cell>
          <cell r="C10">
            <v>445863</v>
          </cell>
          <cell r="D10">
            <v>436816</v>
          </cell>
          <cell r="E10">
            <v>427059.55717000004</v>
          </cell>
          <cell r="F10">
            <v>438139.44282999996</v>
          </cell>
          <cell r="G10">
            <v>448976</v>
          </cell>
          <cell r="H10">
            <v>451458</v>
          </cell>
          <cell r="I10">
            <v>467118.80834000005</v>
          </cell>
          <cell r="J10">
            <v>459276</v>
          </cell>
          <cell r="K10">
            <v>443517</v>
          </cell>
          <cell r="L10">
            <v>457603</v>
          </cell>
          <cell r="M10">
            <v>453280</v>
          </cell>
          <cell r="N10">
            <v>541304</v>
          </cell>
        </row>
        <row r="11">
          <cell r="B11" t="str">
            <v>príjmy od EAO spolu rok 2012 vrátane oddlženia</v>
          </cell>
          <cell r="C11">
            <v>445863</v>
          </cell>
          <cell r="D11">
            <v>436816</v>
          </cell>
          <cell r="E11">
            <v>427059.55717000004</v>
          </cell>
          <cell r="F11">
            <v>438139.44282999996</v>
          </cell>
          <cell r="G11">
            <v>448976</v>
          </cell>
          <cell r="H11">
            <v>451458</v>
          </cell>
          <cell r="I11">
            <v>467118.80834000005</v>
          </cell>
          <cell r="J11">
            <v>459276</v>
          </cell>
          <cell r="K11">
            <v>443517</v>
          </cell>
          <cell r="L11">
            <v>457603</v>
          </cell>
          <cell r="M11">
            <v>453280</v>
          </cell>
          <cell r="N11">
            <v>551704</v>
          </cell>
        </row>
        <row r="12">
          <cell r="B12" t="str">
            <v>príjmy od EAO spolu rok 2013</v>
          </cell>
          <cell r="C12">
            <v>451707</v>
          </cell>
          <cell r="D12">
            <v>453534</v>
          </cell>
          <cell r="E12">
            <v>443416</v>
          </cell>
          <cell r="F12">
            <v>477329</v>
          </cell>
          <cell r="G12">
            <v>480751</v>
          </cell>
          <cell r="H12">
            <v>482171</v>
          </cell>
          <cell r="I12">
            <v>509858</v>
          </cell>
          <cell r="J12">
            <v>489040</v>
          </cell>
          <cell r="K12">
            <v>481644</v>
          </cell>
          <cell r="L12">
            <v>497426</v>
          </cell>
          <cell r="M12">
            <v>486306</v>
          </cell>
          <cell r="N12">
            <v>599870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 graf 2014"/>
      <sheetName val="Vývoj pohľadávok"/>
      <sheetName val="graf pohľadávky"/>
      <sheetName val="Stav pohľ.podľa poboč.02_13"/>
      <sheetName val="Stav pohľ.podľa poboč.04_13."/>
      <sheetName val="Stav pohľ.podľa poboč.04_13 (2"/>
      <sheetName val="Stav pohľ.podľa poboč.05_13"/>
      <sheetName val="Stav pohľ.podľa poboč.07_13 "/>
      <sheetName val="Stav pohľ.podľa poboč.07_13 (2"/>
      <sheetName val="stav pohľ.podľa pob.08_13"/>
      <sheetName val="stav pohľ.podľa pob.08_13 (2)"/>
      <sheetName val="stav pohľ.podľa pob.09_13"/>
      <sheetName val="stav pohľ.podľa pob.10_13.0"/>
      <sheetName val="stav pohľ.podľa pob.10_13.1 "/>
      <sheetName val="stav pohľ.podľa pob.11_13.0"/>
      <sheetName val="stav pohľ.podľa pob.11_13.1"/>
      <sheetName val="stav pohľ.podľa pob.12_13.0 "/>
      <sheetName val="stav pohľ.podľa pob.12_13"/>
      <sheetName val="stav pohľ.podľa pob.2_14.0"/>
      <sheetName val="stav pohľ.podľa pob.2_14.0 (2)"/>
      <sheetName val="Stav pohľ.podľa poboč.03_13 "/>
      <sheetName val="Stav pohľ.podľa poboč.03_13 (2"/>
      <sheetName val="Stav pohľ.podľa poboč(12 12"/>
      <sheetName val="Stav pohľ.podľa poboč(12 12 (2"/>
      <sheetName val="Stav pohľ.podľa poboč(11_12)"/>
      <sheetName val="Stav pohľ.podľa poboč(12_12"/>
      <sheetName val="Stav pohľ.podľa poboč.(10_12)"/>
      <sheetName val="Stav pohľ.podľa poboč.(10_1 (2"/>
      <sheetName val="Stav pohľ.podľa poboč.(09_12)"/>
      <sheetName val="Stav pohľ.podľa poboč.(09_1 (2"/>
      <sheetName val="Stav pohľ.podľa poboč.(08_1 (2"/>
      <sheetName val="Stav pohľadávok podľa poboč (2"/>
      <sheetName val="Stav pohľ podľa poboč (2"/>
      <sheetName val="Pohľ.podľa spôsobov vymáhania"/>
      <sheetName val="Exekučné návrhy_31_03_13"/>
      <sheetName val="Vydané rozhodnutia SK "/>
      <sheetName val="Mandátna správa 2012"/>
      <sheetName val="Mandátna správa_2013"/>
      <sheetName val="Pohľadávky voči  ZZ"/>
      <sheetName val="Pohľadávky podľa pobočiek  ZZ"/>
      <sheetName val="Hárok1"/>
    </sheetNames>
    <sheetDataSet>
      <sheetData sheetId="0"/>
      <sheetData sheetId="1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31.1.2014</v>
          </cell>
          <cell r="C41">
            <v>724836.54575999989</v>
          </cell>
        </row>
        <row r="42">
          <cell r="B42" t="str">
            <v>k 28.2.2014</v>
          </cell>
          <cell r="C42">
            <v>719042.38025000016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1,2012 a 2013"/>
      <sheetName val="2013 a 2014"/>
      <sheetName val="Graf"/>
      <sheetName val="spolu 600+700 február 2014"/>
      <sheetName val="spolu 600 február 2014"/>
      <sheetName val="spolu 700 február 2014"/>
      <sheetName val="ústredie 600 február 2014"/>
      <sheetName val="pobočky 600 február 2014"/>
      <sheetName val="objed.a faktúry február 2014"/>
      <sheetName val="SF august 2013"/>
      <sheetName val="Pobočky SF august 2013"/>
      <sheetName val="príloha č. 11"/>
      <sheetName val="príloha č.3"/>
      <sheetName val="príloha č. 9"/>
      <sheetName val="Hárok2"/>
      <sheetName val="Hárok1"/>
      <sheetName val="Hárok3"/>
      <sheetName val="Hárok4"/>
      <sheetName val="zdroj"/>
      <sheetName val="vzor"/>
      <sheetName val="vzo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>
        <row r="12">
          <cell r="B12" t="str">
            <v xml:space="preserve"> Január </v>
          </cell>
          <cell r="C12" t="str">
            <v xml:space="preserve"> Február </v>
          </cell>
        </row>
        <row r="13">
          <cell r="A13" t="str">
            <v>Správny fond v roku 2013</v>
          </cell>
          <cell r="B13">
            <v>11572878</v>
          </cell>
          <cell r="C13">
            <v>5229443</v>
          </cell>
        </row>
        <row r="14">
          <cell r="A14" t="str">
            <v>Správny fond v roku 2014</v>
          </cell>
          <cell r="B14">
            <v>7217526</v>
          </cell>
          <cell r="C14">
            <v>8070064</v>
          </cell>
        </row>
      </sheetData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A22" workbookViewId="0">
      <selection activeCell="A27" sqref="A27"/>
    </sheetView>
  </sheetViews>
  <sheetFormatPr defaultColWidth="8" defaultRowHeight="15" x14ac:dyDescent="0.2"/>
  <cols>
    <col min="1" max="1" width="50.85546875" style="156" customWidth="1"/>
    <col min="2" max="2" width="17" style="156" customWidth="1"/>
    <col min="3" max="4" width="17" style="13" customWidth="1"/>
    <col min="5" max="5" width="18.7109375" style="156" customWidth="1"/>
    <col min="6" max="6" width="17" style="156" customWidth="1"/>
    <col min="7" max="9" width="10.28515625" style="156" customWidth="1"/>
    <col min="10" max="10" width="8" style="156"/>
    <col min="11" max="11" width="10.140625" style="156" bestFit="1" customWidth="1"/>
    <col min="12" max="12" width="15" style="156" customWidth="1"/>
    <col min="13" max="16384" width="8" style="156"/>
  </cols>
  <sheetData>
    <row r="1" spans="1:9" x14ac:dyDescent="0.2">
      <c r="A1" s="155"/>
    </row>
    <row r="3" spans="1:9" x14ac:dyDescent="0.2">
      <c r="A3" s="157" t="s">
        <v>327</v>
      </c>
      <c r="B3" s="158"/>
      <c r="C3" s="159"/>
      <c r="D3" s="159"/>
      <c r="E3" s="160"/>
      <c r="F3" s="158"/>
    </row>
    <row r="4" spans="1:9" x14ac:dyDescent="0.2">
      <c r="B4" s="158"/>
      <c r="C4" s="159"/>
      <c r="D4" s="159"/>
      <c r="E4" s="158"/>
      <c r="F4" s="158"/>
    </row>
    <row r="5" spans="1:9" x14ac:dyDescent="0.2">
      <c r="A5" s="158"/>
      <c r="B5" s="158"/>
      <c r="C5" s="159"/>
      <c r="E5" s="161"/>
      <c r="I5" s="161" t="s">
        <v>3</v>
      </c>
    </row>
    <row r="6" spans="1:9" ht="45" x14ac:dyDescent="0.2">
      <c r="A6" s="162" t="s">
        <v>1</v>
      </c>
      <c r="B6" s="163" t="s">
        <v>328</v>
      </c>
      <c r="C6" s="163" t="s">
        <v>329</v>
      </c>
      <c r="D6" s="163" t="s">
        <v>330</v>
      </c>
      <c r="E6" s="163" t="s">
        <v>331</v>
      </c>
      <c r="F6" s="163" t="s">
        <v>332</v>
      </c>
      <c r="G6" s="164" t="s">
        <v>333</v>
      </c>
      <c r="H6" s="164" t="s">
        <v>334</v>
      </c>
      <c r="I6" s="164" t="s">
        <v>335</v>
      </c>
    </row>
    <row r="7" spans="1:9" x14ac:dyDescent="0.2">
      <c r="A7" s="165" t="s">
        <v>0</v>
      </c>
      <c r="B7" s="165">
        <v>1</v>
      </c>
      <c r="C7" s="166">
        <v>2</v>
      </c>
      <c r="D7" s="166">
        <v>3</v>
      </c>
      <c r="E7" s="165">
        <v>4</v>
      </c>
      <c r="F7" s="165">
        <v>5</v>
      </c>
      <c r="G7" s="167">
        <v>6</v>
      </c>
      <c r="H7" s="167">
        <v>7</v>
      </c>
      <c r="I7" s="167">
        <v>8</v>
      </c>
    </row>
    <row r="8" spans="1:9" x14ac:dyDescent="0.2">
      <c r="A8" s="168" t="s">
        <v>336</v>
      </c>
      <c r="B8" s="169"/>
      <c r="C8" s="170"/>
      <c r="D8" s="170"/>
      <c r="E8" s="169"/>
      <c r="F8" s="169"/>
      <c r="G8" s="171"/>
      <c r="H8" s="171"/>
      <c r="I8" s="171"/>
    </row>
    <row r="9" spans="1:9" x14ac:dyDescent="0.2">
      <c r="A9" s="171" t="s">
        <v>337</v>
      </c>
      <c r="B9" s="172">
        <v>6643204</v>
      </c>
      <c r="C9" s="172">
        <v>6927884</v>
      </c>
      <c r="D9" s="172">
        <v>6898164</v>
      </c>
      <c r="E9" s="172">
        <v>1111496</v>
      </c>
      <c r="F9" s="172">
        <v>1129167</v>
      </c>
      <c r="G9" s="173">
        <v>16.298872787130964</v>
      </c>
      <c r="H9" s="173">
        <v>101.58983927967351</v>
      </c>
      <c r="I9" s="172">
        <v>17671</v>
      </c>
    </row>
    <row r="10" spans="1:9" x14ac:dyDescent="0.2">
      <c r="A10" s="171" t="s">
        <v>338</v>
      </c>
      <c r="B10" s="172">
        <v>673544</v>
      </c>
      <c r="C10" s="172">
        <v>1061960</v>
      </c>
      <c r="D10" s="172">
        <v>1007781</v>
      </c>
      <c r="E10" s="172">
        <v>173142</v>
      </c>
      <c r="F10" s="172">
        <v>173142</v>
      </c>
      <c r="G10" s="173">
        <v>16.304003917285019</v>
      </c>
      <c r="H10" s="173">
        <v>100</v>
      </c>
      <c r="I10" s="172">
        <v>0</v>
      </c>
    </row>
    <row r="11" spans="1:9" x14ac:dyDescent="0.2">
      <c r="A11" s="171" t="s">
        <v>339</v>
      </c>
      <c r="B11" s="172">
        <v>6653267</v>
      </c>
      <c r="C11" s="172">
        <v>6895823</v>
      </c>
      <c r="D11" s="172">
        <v>6922401</v>
      </c>
      <c r="E11" s="172">
        <v>1164913</v>
      </c>
      <c r="F11" s="172">
        <v>1148363</v>
      </c>
      <c r="G11" s="173">
        <v>16.653023141690269</v>
      </c>
      <c r="H11" s="173">
        <v>98.579293045918448</v>
      </c>
      <c r="I11" s="172">
        <v>-16550</v>
      </c>
    </row>
    <row r="12" spans="1:9" x14ac:dyDescent="0.2">
      <c r="A12" s="171" t="s">
        <v>340</v>
      </c>
      <c r="B12" s="172">
        <v>-10063</v>
      </c>
      <c r="C12" s="172">
        <v>32061</v>
      </c>
      <c r="D12" s="172">
        <v>-24237</v>
      </c>
      <c r="E12" s="172">
        <v>-53417</v>
      </c>
      <c r="F12" s="172">
        <v>-19196</v>
      </c>
      <c r="G12" s="174" t="s">
        <v>341</v>
      </c>
      <c r="H12" s="173">
        <v>35.936125203586869</v>
      </c>
      <c r="I12" s="172">
        <v>34221</v>
      </c>
    </row>
    <row r="13" spans="1:9" x14ac:dyDescent="0.2">
      <c r="A13" s="171" t="s">
        <v>342</v>
      </c>
      <c r="B13" s="172">
        <v>531638</v>
      </c>
      <c r="C13" s="172">
        <v>499500</v>
      </c>
      <c r="D13" s="172">
        <v>521575</v>
      </c>
      <c r="E13" s="172">
        <v>499500</v>
      </c>
      <c r="F13" s="172">
        <v>521575</v>
      </c>
      <c r="G13" s="173">
        <v>104.41941941941941</v>
      </c>
      <c r="H13" s="173">
        <v>104.41941941941941</v>
      </c>
      <c r="I13" s="172">
        <v>22075</v>
      </c>
    </row>
    <row r="14" spans="1:9" x14ac:dyDescent="0.2">
      <c r="A14" s="171" t="s">
        <v>343</v>
      </c>
      <c r="B14" s="172">
        <v>521575</v>
      </c>
      <c r="C14" s="172">
        <v>531561</v>
      </c>
      <c r="D14" s="172">
        <v>497338</v>
      </c>
      <c r="E14" s="172">
        <v>446083</v>
      </c>
      <c r="F14" s="172">
        <v>502379</v>
      </c>
      <c r="G14" s="173">
        <v>94.510131480676733</v>
      </c>
      <c r="H14" s="173">
        <v>112.62007294606609</v>
      </c>
      <c r="I14" s="172">
        <v>56296</v>
      </c>
    </row>
    <row r="15" spans="1:9" x14ac:dyDescent="0.2">
      <c r="A15" s="171" t="s">
        <v>344</v>
      </c>
      <c r="B15" s="172">
        <v>7174842</v>
      </c>
      <c r="C15" s="172">
        <v>7427384</v>
      </c>
      <c r="D15" s="172">
        <v>7419739</v>
      </c>
      <c r="E15" s="172">
        <v>1610996</v>
      </c>
      <c r="F15" s="172">
        <v>1650742</v>
      </c>
      <c r="G15" s="173">
        <v>22.225079516556569</v>
      </c>
      <c r="H15" s="173">
        <v>102.46716937844663</v>
      </c>
      <c r="I15" s="172">
        <v>39746</v>
      </c>
    </row>
    <row r="16" spans="1:9" x14ac:dyDescent="0.2">
      <c r="A16" s="171"/>
      <c r="B16" s="172"/>
      <c r="C16" s="175"/>
      <c r="D16" s="172"/>
      <c r="E16" s="172"/>
      <c r="F16" s="176"/>
      <c r="G16" s="177"/>
      <c r="H16" s="177"/>
      <c r="I16" s="176"/>
    </row>
    <row r="17" spans="1:12" x14ac:dyDescent="0.2">
      <c r="A17" s="178" t="s">
        <v>345</v>
      </c>
      <c r="B17" s="179">
        <v>6643204</v>
      </c>
      <c r="C17" s="179">
        <v>6927884</v>
      </c>
      <c r="D17" s="179">
        <v>6898164</v>
      </c>
      <c r="E17" s="179">
        <v>1111496</v>
      </c>
      <c r="F17" s="179">
        <v>1129167</v>
      </c>
      <c r="G17" s="173">
        <v>16.298872787130964</v>
      </c>
      <c r="H17" s="173">
        <v>101.58983927967351</v>
      </c>
      <c r="I17" s="172">
        <v>17671</v>
      </c>
      <c r="K17" s="180"/>
    </row>
    <row r="18" spans="1:12" x14ac:dyDescent="0.2">
      <c r="A18" s="171" t="s">
        <v>346</v>
      </c>
      <c r="B18" s="172">
        <v>5924635</v>
      </c>
      <c r="C18" s="172">
        <v>5823423</v>
      </c>
      <c r="D18" s="172">
        <v>5848698</v>
      </c>
      <c r="E18" s="172">
        <v>931558</v>
      </c>
      <c r="F18" s="172">
        <v>949330</v>
      </c>
      <c r="G18" s="173">
        <v>16.301924143240154</v>
      </c>
      <c r="H18" s="173">
        <v>101.9077717114769</v>
      </c>
      <c r="I18" s="172">
        <v>17772</v>
      </c>
      <c r="K18" s="180"/>
      <c r="L18" s="180"/>
    </row>
    <row r="19" spans="1:12" x14ac:dyDescent="0.2">
      <c r="A19" s="171" t="s">
        <v>347</v>
      </c>
      <c r="B19" s="172">
        <v>482783</v>
      </c>
      <c r="C19" s="172">
        <v>484466</v>
      </c>
      <c r="D19" s="172">
        <v>486102</v>
      </c>
      <c r="E19" s="172">
        <v>77488</v>
      </c>
      <c r="F19" s="172">
        <v>81968</v>
      </c>
      <c r="G19" s="173">
        <v>16.919247171112112</v>
      </c>
      <c r="H19" s="173">
        <v>105.78154036754077</v>
      </c>
      <c r="I19" s="172">
        <v>4480</v>
      </c>
    </row>
    <row r="20" spans="1:12" x14ac:dyDescent="0.2">
      <c r="A20" s="171" t="s">
        <v>348</v>
      </c>
      <c r="B20" s="172">
        <v>3085014</v>
      </c>
      <c r="C20" s="172">
        <v>2936865</v>
      </c>
      <c r="D20" s="172">
        <v>2953207</v>
      </c>
      <c r="E20" s="172">
        <v>469875</v>
      </c>
      <c r="F20" s="172">
        <v>471695</v>
      </c>
      <c r="G20" s="173">
        <v>16.061174075076654</v>
      </c>
      <c r="H20" s="173">
        <v>100.3873370577281</v>
      </c>
      <c r="I20" s="172">
        <v>1820</v>
      </c>
    </row>
    <row r="21" spans="1:12" x14ac:dyDescent="0.2">
      <c r="A21" s="171" t="s">
        <v>349</v>
      </c>
      <c r="B21" s="172">
        <v>1049260</v>
      </c>
      <c r="C21" s="172">
        <v>1068546</v>
      </c>
      <c r="D21" s="172">
        <v>1071341</v>
      </c>
      <c r="E21" s="172">
        <v>170904</v>
      </c>
      <c r="F21" s="172">
        <v>175812</v>
      </c>
      <c r="G21" s="173">
        <v>16.453386190206132</v>
      </c>
      <c r="H21" s="173">
        <v>102.87178767027103</v>
      </c>
      <c r="I21" s="172">
        <v>4908</v>
      </c>
    </row>
    <row r="22" spans="1:12" x14ac:dyDescent="0.2">
      <c r="A22" s="171" t="s">
        <v>350</v>
      </c>
      <c r="B22" s="172">
        <v>135020</v>
      </c>
      <c r="C22" s="172">
        <v>140612</v>
      </c>
      <c r="D22" s="172">
        <v>141056</v>
      </c>
      <c r="E22" s="172">
        <v>22490</v>
      </c>
      <c r="F22" s="172">
        <v>23005</v>
      </c>
      <c r="G22" s="173">
        <v>16.36062355986687</v>
      </c>
      <c r="H22" s="173">
        <v>102.28990662516675</v>
      </c>
      <c r="I22" s="172">
        <v>515</v>
      </c>
    </row>
    <row r="23" spans="1:12" x14ac:dyDescent="0.2">
      <c r="A23" s="156" t="s">
        <v>351</v>
      </c>
      <c r="B23" s="172">
        <v>32756</v>
      </c>
      <c r="C23" s="172">
        <v>34599</v>
      </c>
      <c r="D23" s="172">
        <v>34743</v>
      </c>
      <c r="E23" s="172">
        <v>5534</v>
      </c>
      <c r="F23" s="172">
        <v>5446</v>
      </c>
      <c r="G23" s="173">
        <v>15.740339316165208</v>
      </c>
      <c r="H23" s="173">
        <v>98.40983014094688</v>
      </c>
      <c r="I23" s="172">
        <v>-88</v>
      </c>
    </row>
    <row r="24" spans="1:12" x14ac:dyDescent="0.2">
      <c r="A24" s="171" t="s">
        <v>352</v>
      </c>
      <c r="B24" s="172">
        <v>306305</v>
      </c>
      <c r="C24" s="172">
        <v>307035</v>
      </c>
      <c r="D24" s="172">
        <v>307959</v>
      </c>
      <c r="E24" s="172">
        <v>49109</v>
      </c>
      <c r="F24" s="172">
        <v>51118</v>
      </c>
      <c r="G24" s="173">
        <v>16.648916247333364</v>
      </c>
      <c r="H24" s="173">
        <v>104.0908998350608</v>
      </c>
      <c r="I24" s="172">
        <v>2009</v>
      </c>
    </row>
    <row r="25" spans="1:12" x14ac:dyDescent="0.2">
      <c r="A25" s="171" t="s">
        <v>353</v>
      </c>
      <c r="B25" s="172">
        <v>833497</v>
      </c>
      <c r="C25" s="172">
        <v>851300</v>
      </c>
      <c r="D25" s="172">
        <v>854290</v>
      </c>
      <c r="E25" s="172">
        <v>136158</v>
      </c>
      <c r="F25" s="172">
        <v>140286</v>
      </c>
      <c r="G25" s="173">
        <v>16.479032068600961</v>
      </c>
      <c r="H25" s="173">
        <v>103.03177191204335</v>
      </c>
      <c r="I25" s="172">
        <v>4128</v>
      </c>
    </row>
    <row r="26" spans="1:12" x14ac:dyDescent="0.2">
      <c r="A26" s="171" t="s">
        <v>354</v>
      </c>
      <c r="B26" s="172">
        <v>14645</v>
      </c>
      <c r="C26" s="172">
        <v>14916</v>
      </c>
      <c r="D26" s="172">
        <v>14916</v>
      </c>
      <c r="E26" s="172">
        <v>2372</v>
      </c>
      <c r="F26" s="172">
        <v>2380</v>
      </c>
      <c r="G26" s="173">
        <v>15.95602038079914</v>
      </c>
      <c r="H26" s="173">
        <v>100.33726812816188</v>
      </c>
      <c r="I26" s="172">
        <v>8</v>
      </c>
    </row>
    <row r="27" spans="1:12" x14ac:dyDescent="0.2">
      <c r="A27" s="171" t="s">
        <v>86</v>
      </c>
      <c r="B27" s="172">
        <v>20111</v>
      </c>
      <c r="C27" s="172">
        <v>15950</v>
      </c>
      <c r="D27" s="172">
        <v>15960</v>
      </c>
      <c r="E27" s="172">
        <v>2563</v>
      </c>
      <c r="F27" s="172">
        <v>3643</v>
      </c>
      <c r="G27" s="173">
        <v>22.840125391849529</v>
      </c>
      <c r="H27" s="173">
        <v>142.13811939133828</v>
      </c>
      <c r="I27" s="172">
        <v>1080</v>
      </c>
    </row>
    <row r="28" spans="1:12" x14ac:dyDescent="0.2">
      <c r="A28" s="171" t="s">
        <v>355</v>
      </c>
      <c r="B28" s="172">
        <v>10269</v>
      </c>
      <c r="C28" s="172">
        <v>11635</v>
      </c>
      <c r="D28" s="172">
        <v>10809</v>
      </c>
      <c r="E28" s="172">
        <v>1861</v>
      </c>
      <c r="F28" s="172">
        <v>672</v>
      </c>
      <c r="G28" s="173">
        <v>5.7756768371293514</v>
      </c>
      <c r="H28" s="173">
        <v>36.109618484685654</v>
      </c>
      <c r="I28" s="172">
        <v>-1189</v>
      </c>
    </row>
    <row r="29" spans="1:12" x14ac:dyDescent="0.2">
      <c r="A29" s="171" t="s">
        <v>356</v>
      </c>
      <c r="B29" s="172">
        <v>673544</v>
      </c>
      <c r="C29" s="172">
        <v>1061960</v>
      </c>
      <c r="D29" s="172">
        <v>1007781</v>
      </c>
      <c r="E29" s="172">
        <v>173142</v>
      </c>
      <c r="F29" s="172">
        <v>173142</v>
      </c>
      <c r="G29" s="173">
        <v>16.304003917285019</v>
      </c>
      <c r="H29" s="173">
        <v>100</v>
      </c>
      <c r="I29" s="172">
        <v>0</v>
      </c>
    </row>
    <row r="30" spans="1:12" x14ac:dyDescent="0.2">
      <c r="A30" s="181"/>
      <c r="B30" s="176"/>
      <c r="C30" s="176"/>
      <c r="D30" s="176"/>
      <c r="E30" s="176"/>
      <c r="F30" s="176"/>
      <c r="G30" s="177"/>
      <c r="H30" s="177"/>
      <c r="I30" s="176"/>
    </row>
    <row r="31" spans="1:12" x14ac:dyDescent="0.2">
      <c r="A31" s="178" t="s">
        <v>357</v>
      </c>
      <c r="B31" s="179">
        <v>6653267</v>
      </c>
      <c r="C31" s="179">
        <v>6895823</v>
      </c>
      <c r="D31" s="179">
        <v>6922401</v>
      </c>
      <c r="E31" s="179">
        <v>1164913</v>
      </c>
      <c r="F31" s="179">
        <v>1148363</v>
      </c>
      <c r="G31" s="173">
        <v>16.653023141690269</v>
      </c>
      <c r="H31" s="173">
        <v>98.579293045918448</v>
      </c>
      <c r="I31" s="172">
        <v>-16550</v>
      </c>
    </row>
    <row r="32" spans="1:12" x14ac:dyDescent="0.2">
      <c r="A32" s="171" t="s">
        <v>358</v>
      </c>
      <c r="B32" s="172">
        <v>6528515</v>
      </c>
      <c r="C32" s="172">
        <v>6789823</v>
      </c>
      <c r="D32" s="172">
        <v>6796401</v>
      </c>
      <c r="E32" s="172">
        <v>1146466</v>
      </c>
      <c r="F32" s="172">
        <v>1133075</v>
      </c>
      <c r="G32" s="173">
        <v>16.687842967335083</v>
      </c>
      <c r="H32" s="173">
        <v>98.831975828328098</v>
      </c>
      <c r="I32" s="172">
        <v>-13391</v>
      </c>
    </row>
    <row r="33" spans="1:9" x14ac:dyDescent="0.2">
      <c r="A33" s="171" t="s">
        <v>7</v>
      </c>
      <c r="B33" s="172">
        <v>399434</v>
      </c>
      <c r="C33" s="172">
        <v>438175</v>
      </c>
      <c r="D33" s="172">
        <v>413045</v>
      </c>
      <c r="E33" s="172">
        <v>83302</v>
      </c>
      <c r="F33" s="172">
        <v>65750</v>
      </c>
      <c r="G33" s="173">
        <v>15.005420208820677</v>
      </c>
      <c r="H33" s="173">
        <v>78.929677558762094</v>
      </c>
      <c r="I33" s="172">
        <v>-17552</v>
      </c>
    </row>
    <row r="34" spans="1:9" x14ac:dyDescent="0.2">
      <c r="A34" s="171" t="s">
        <v>13</v>
      </c>
      <c r="B34" s="172">
        <v>4992741</v>
      </c>
      <c r="C34" s="172">
        <v>5159884</v>
      </c>
      <c r="D34" s="172">
        <v>5200084</v>
      </c>
      <c r="E34" s="172">
        <v>859934</v>
      </c>
      <c r="F34" s="172">
        <v>876634</v>
      </c>
      <c r="G34" s="173">
        <v>16.989412940290904</v>
      </c>
      <c r="H34" s="173">
        <v>101.94200950305488</v>
      </c>
      <c r="I34" s="172">
        <v>16700</v>
      </c>
    </row>
    <row r="35" spans="1:9" x14ac:dyDescent="0.2">
      <c r="A35" s="171" t="s">
        <v>20</v>
      </c>
      <c r="B35" s="172">
        <v>901454</v>
      </c>
      <c r="C35" s="172">
        <v>943359</v>
      </c>
      <c r="D35" s="172">
        <v>943359</v>
      </c>
      <c r="E35" s="172">
        <v>157604</v>
      </c>
      <c r="F35" s="172">
        <v>153625</v>
      </c>
      <c r="G35" s="173">
        <v>16.284892601862069</v>
      </c>
      <c r="H35" s="173">
        <v>97.475317885332856</v>
      </c>
      <c r="I35" s="172">
        <v>-3979</v>
      </c>
    </row>
    <row r="36" spans="1:9" x14ac:dyDescent="0.2">
      <c r="A36" s="171" t="s">
        <v>25</v>
      </c>
      <c r="B36" s="172">
        <v>44280</v>
      </c>
      <c r="C36" s="172">
        <v>45828</v>
      </c>
      <c r="D36" s="172">
        <v>45946</v>
      </c>
      <c r="E36" s="172">
        <v>7432</v>
      </c>
      <c r="F36" s="172">
        <v>7185</v>
      </c>
      <c r="G36" s="173">
        <v>15.678188007331762</v>
      </c>
      <c r="H36" s="173">
        <v>96.676533907427341</v>
      </c>
      <c r="I36" s="172">
        <v>-247</v>
      </c>
    </row>
    <row r="37" spans="1:9" x14ac:dyDescent="0.2">
      <c r="A37" s="171" t="s">
        <v>39</v>
      </c>
      <c r="B37" s="172">
        <v>16298</v>
      </c>
      <c r="C37" s="172">
        <v>19182</v>
      </c>
      <c r="D37" s="172">
        <v>17290</v>
      </c>
      <c r="E37" s="172">
        <v>3445</v>
      </c>
      <c r="F37" s="172">
        <v>2409</v>
      </c>
      <c r="G37" s="173">
        <v>12.558648733187363</v>
      </c>
      <c r="H37" s="173">
        <v>69.927431059506532</v>
      </c>
      <c r="I37" s="172">
        <v>-1036</v>
      </c>
    </row>
    <row r="38" spans="1:9" x14ac:dyDescent="0.2">
      <c r="A38" s="171" t="s">
        <v>43</v>
      </c>
      <c r="B38" s="172">
        <v>174308</v>
      </c>
      <c r="C38" s="172">
        <v>183395</v>
      </c>
      <c r="D38" s="172">
        <v>176677</v>
      </c>
      <c r="E38" s="172">
        <v>34749</v>
      </c>
      <c r="F38" s="172">
        <v>27472</v>
      </c>
      <c r="G38" s="173">
        <v>14.979688650181302</v>
      </c>
      <c r="H38" s="173">
        <v>79.05839016950128</v>
      </c>
      <c r="I38" s="172">
        <v>-7277</v>
      </c>
    </row>
    <row r="39" spans="1:9" x14ac:dyDescent="0.2">
      <c r="A39" s="171" t="s">
        <v>359</v>
      </c>
      <c r="B39" s="172">
        <v>124752</v>
      </c>
      <c r="C39" s="172">
        <v>106000</v>
      </c>
      <c r="D39" s="172">
        <v>126000</v>
      </c>
      <c r="E39" s="172">
        <v>18447</v>
      </c>
      <c r="F39" s="172">
        <v>15288</v>
      </c>
      <c r="G39" s="173">
        <v>14.422641509433962</v>
      </c>
      <c r="H39" s="173">
        <v>82.875264270613101</v>
      </c>
      <c r="I39" s="172">
        <v>-3159</v>
      </c>
    </row>
    <row r="40" spans="1:9" x14ac:dyDescent="0.2">
      <c r="A40" s="181"/>
      <c r="B40" s="181"/>
      <c r="C40" s="181"/>
      <c r="D40" s="181"/>
      <c r="E40" s="181"/>
      <c r="F40" s="181"/>
      <c r="G40" s="181"/>
      <c r="H40" s="181"/>
      <c r="I40" s="181"/>
    </row>
    <row r="41" spans="1:9" x14ac:dyDescent="0.2">
      <c r="A41" s="182" t="s">
        <v>359</v>
      </c>
      <c r="B41" s="182"/>
      <c r="C41" s="183"/>
      <c r="D41" s="183"/>
      <c r="E41" s="182"/>
      <c r="F41" s="182"/>
      <c r="G41" s="184"/>
      <c r="H41" s="184"/>
      <c r="I41" s="179"/>
    </row>
    <row r="42" spans="1:9" x14ac:dyDescent="0.2">
      <c r="A42" s="185" t="s">
        <v>360</v>
      </c>
      <c r="B42" s="186">
        <v>143319</v>
      </c>
      <c r="C42" s="186">
        <v>141794</v>
      </c>
      <c r="D42" s="186">
        <v>142398</v>
      </c>
      <c r="E42" s="186">
        <v>22694</v>
      </c>
      <c r="F42" s="186">
        <v>22286</v>
      </c>
      <c r="G42" s="173">
        <v>15.717167157989758</v>
      </c>
      <c r="H42" s="173">
        <v>98.202167973913816</v>
      </c>
      <c r="I42" s="172">
        <v>-408</v>
      </c>
    </row>
    <row r="43" spans="1:9" x14ac:dyDescent="0.2">
      <c r="A43" s="185" t="s">
        <v>361</v>
      </c>
      <c r="B43" s="186">
        <v>124752</v>
      </c>
      <c r="C43" s="186">
        <v>106000</v>
      </c>
      <c r="D43" s="186">
        <v>126000</v>
      </c>
      <c r="E43" s="186">
        <v>18447</v>
      </c>
      <c r="F43" s="186">
        <v>15288</v>
      </c>
      <c r="G43" s="173">
        <v>14.422641509433962</v>
      </c>
      <c r="H43" s="173">
        <v>82.875264270613101</v>
      </c>
      <c r="I43" s="172">
        <v>-3159</v>
      </c>
    </row>
    <row r="44" spans="1:9" x14ac:dyDescent="0.2">
      <c r="A44" s="171" t="s">
        <v>340</v>
      </c>
      <c r="B44" s="186">
        <v>18567</v>
      </c>
      <c r="C44" s="186">
        <v>35794</v>
      </c>
      <c r="D44" s="186">
        <v>16398</v>
      </c>
      <c r="E44" s="186">
        <v>4247</v>
      </c>
      <c r="F44" s="186">
        <v>6998</v>
      </c>
      <c r="G44" s="173">
        <v>19.550762697658826</v>
      </c>
      <c r="H44" s="173">
        <v>164.77513538968685</v>
      </c>
      <c r="I44" s="172">
        <v>2751</v>
      </c>
    </row>
    <row r="45" spans="1:9" x14ac:dyDescent="0.2">
      <c r="A45" s="171" t="s">
        <v>342</v>
      </c>
      <c r="B45" s="186">
        <v>54578</v>
      </c>
      <c r="C45" s="186">
        <v>71237</v>
      </c>
      <c r="D45" s="186">
        <v>0</v>
      </c>
      <c r="E45" s="186">
        <v>71237</v>
      </c>
      <c r="F45" s="186">
        <v>73145</v>
      </c>
      <c r="G45" s="173">
        <v>102.6783834243441</v>
      </c>
      <c r="H45" s="173">
        <v>102.6783834243441</v>
      </c>
      <c r="I45" s="172">
        <v>1908</v>
      </c>
    </row>
    <row r="46" spans="1:9" x14ac:dyDescent="0.2">
      <c r="A46" s="181" t="s">
        <v>343</v>
      </c>
      <c r="B46" s="187">
        <v>73145</v>
      </c>
      <c r="C46" s="187">
        <v>107031</v>
      </c>
      <c r="D46" s="187">
        <v>16398</v>
      </c>
      <c r="E46" s="187">
        <v>75484</v>
      </c>
      <c r="F46" s="187">
        <v>80143</v>
      </c>
      <c r="G46" s="177">
        <v>74.878306285094979</v>
      </c>
      <c r="H46" s="177">
        <v>106.17216893646335</v>
      </c>
      <c r="I46" s="176">
        <v>4659</v>
      </c>
    </row>
    <row r="48" spans="1:9" x14ac:dyDescent="0.2">
      <c r="A48" s="188" t="s">
        <v>362</v>
      </c>
    </row>
    <row r="49" spans="1:4" x14ac:dyDescent="0.2">
      <c r="A49" s="189"/>
      <c r="C49" s="156"/>
      <c r="D49" s="156"/>
    </row>
  </sheetData>
  <phoneticPr fontId="22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7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45"/>
  <sheetViews>
    <sheetView showGridLines="0" topLeftCell="A7" zoomScale="70" zoomScaleNormal="70" workbookViewId="0">
      <selection activeCell="A27" sqref="A27"/>
    </sheetView>
  </sheetViews>
  <sheetFormatPr defaultRowHeight="15" customHeight="1" x14ac:dyDescent="0.2"/>
  <cols>
    <col min="1" max="1" width="16" style="123" customWidth="1"/>
    <col min="2" max="2" width="16.85546875" style="123" customWidth="1"/>
    <col min="3" max="3" width="18.7109375" style="123" customWidth="1"/>
    <col min="4" max="4" width="74" style="123" customWidth="1"/>
    <col min="5" max="5" width="13.7109375" style="123" customWidth="1"/>
    <col min="6" max="6" width="16.85546875" style="123" customWidth="1"/>
    <col min="7" max="7" width="15.85546875" style="123" customWidth="1"/>
    <col min="8" max="8" width="15.5703125" style="123" customWidth="1"/>
    <col min="9" max="9" width="17" style="123" customWidth="1"/>
    <col min="10" max="10" width="15" style="123" customWidth="1"/>
    <col min="11" max="11" width="9.140625" style="123"/>
    <col min="12" max="12" width="12" style="123" customWidth="1"/>
    <col min="13" max="256" width="9.140625" style="123"/>
    <col min="257" max="257" width="16" style="123" customWidth="1"/>
    <col min="258" max="258" width="16.85546875" style="123" customWidth="1"/>
    <col min="259" max="259" width="17.5703125" style="123" bestFit="1" customWidth="1"/>
    <col min="260" max="260" width="60.7109375" style="123" customWidth="1"/>
    <col min="261" max="261" width="10" style="123" bestFit="1" customWidth="1"/>
    <col min="262" max="262" width="16.85546875" style="123" customWidth="1"/>
    <col min="263" max="263" width="15.85546875" style="123" customWidth="1"/>
    <col min="264" max="264" width="15.5703125" style="123" customWidth="1"/>
    <col min="265" max="265" width="13.28515625" style="123" customWidth="1"/>
    <col min="266" max="512" width="9.140625" style="123"/>
    <col min="513" max="513" width="16" style="123" customWidth="1"/>
    <col min="514" max="514" width="16.85546875" style="123" customWidth="1"/>
    <col min="515" max="515" width="17.5703125" style="123" bestFit="1" customWidth="1"/>
    <col min="516" max="516" width="60.7109375" style="123" customWidth="1"/>
    <col min="517" max="517" width="10" style="123" bestFit="1" customWidth="1"/>
    <col min="518" max="518" width="16.85546875" style="123" customWidth="1"/>
    <col min="519" max="519" width="15.85546875" style="123" customWidth="1"/>
    <col min="520" max="520" width="15.5703125" style="123" customWidth="1"/>
    <col min="521" max="521" width="13.28515625" style="123" customWidth="1"/>
    <col min="522" max="768" width="9.140625" style="123"/>
    <col min="769" max="769" width="16" style="123" customWidth="1"/>
    <col min="770" max="770" width="16.85546875" style="123" customWidth="1"/>
    <col min="771" max="771" width="17.5703125" style="123" bestFit="1" customWidth="1"/>
    <col min="772" max="772" width="60.7109375" style="123" customWidth="1"/>
    <col min="773" max="773" width="10" style="123" bestFit="1" customWidth="1"/>
    <col min="774" max="774" width="16.85546875" style="123" customWidth="1"/>
    <col min="775" max="775" width="15.85546875" style="123" customWidth="1"/>
    <col min="776" max="776" width="15.5703125" style="123" customWidth="1"/>
    <col min="777" max="777" width="13.28515625" style="123" customWidth="1"/>
    <col min="778" max="1024" width="9.140625" style="123"/>
    <col min="1025" max="1025" width="16" style="123" customWidth="1"/>
    <col min="1026" max="1026" width="16.85546875" style="123" customWidth="1"/>
    <col min="1027" max="1027" width="17.5703125" style="123" bestFit="1" customWidth="1"/>
    <col min="1028" max="1028" width="60.7109375" style="123" customWidth="1"/>
    <col min="1029" max="1029" width="10" style="123" bestFit="1" customWidth="1"/>
    <col min="1030" max="1030" width="16.85546875" style="123" customWidth="1"/>
    <col min="1031" max="1031" width="15.85546875" style="123" customWidth="1"/>
    <col min="1032" max="1032" width="15.5703125" style="123" customWidth="1"/>
    <col min="1033" max="1033" width="13.28515625" style="123" customWidth="1"/>
    <col min="1034" max="1280" width="9.140625" style="123"/>
    <col min="1281" max="1281" width="16" style="123" customWidth="1"/>
    <col min="1282" max="1282" width="16.85546875" style="123" customWidth="1"/>
    <col min="1283" max="1283" width="17.5703125" style="123" bestFit="1" customWidth="1"/>
    <col min="1284" max="1284" width="60.7109375" style="123" customWidth="1"/>
    <col min="1285" max="1285" width="10" style="123" bestFit="1" customWidth="1"/>
    <col min="1286" max="1286" width="16.85546875" style="123" customWidth="1"/>
    <col min="1287" max="1287" width="15.85546875" style="123" customWidth="1"/>
    <col min="1288" max="1288" width="15.5703125" style="123" customWidth="1"/>
    <col min="1289" max="1289" width="13.28515625" style="123" customWidth="1"/>
    <col min="1290" max="1536" width="9.140625" style="123"/>
    <col min="1537" max="1537" width="16" style="123" customWidth="1"/>
    <col min="1538" max="1538" width="16.85546875" style="123" customWidth="1"/>
    <col min="1539" max="1539" width="17.5703125" style="123" bestFit="1" customWidth="1"/>
    <col min="1540" max="1540" width="60.7109375" style="123" customWidth="1"/>
    <col min="1541" max="1541" width="10" style="123" bestFit="1" customWidth="1"/>
    <col min="1542" max="1542" width="16.85546875" style="123" customWidth="1"/>
    <col min="1543" max="1543" width="15.85546875" style="123" customWidth="1"/>
    <col min="1544" max="1544" width="15.5703125" style="123" customWidth="1"/>
    <col min="1545" max="1545" width="13.28515625" style="123" customWidth="1"/>
    <col min="1546" max="1792" width="9.140625" style="123"/>
    <col min="1793" max="1793" width="16" style="123" customWidth="1"/>
    <col min="1794" max="1794" width="16.85546875" style="123" customWidth="1"/>
    <col min="1795" max="1795" width="17.5703125" style="123" bestFit="1" customWidth="1"/>
    <col min="1796" max="1796" width="60.7109375" style="123" customWidth="1"/>
    <col min="1797" max="1797" width="10" style="123" bestFit="1" customWidth="1"/>
    <col min="1798" max="1798" width="16.85546875" style="123" customWidth="1"/>
    <col min="1799" max="1799" width="15.85546875" style="123" customWidth="1"/>
    <col min="1800" max="1800" width="15.5703125" style="123" customWidth="1"/>
    <col min="1801" max="1801" width="13.28515625" style="123" customWidth="1"/>
    <col min="1802" max="2048" width="9.140625" style="123"/>
    <col min="2049" max="2049" width="16" style="123" customWidth="1"/>
    <col min="2050" max="2050" width="16.85546875" style="123" customWidth="1"/>
    <col min="2051" max="2051" width="17.5703125" style="123" bestFit="1" customWidth="1"/>
    <col min="2052" max="2052" width="60.7109375" style="123" customWidth="1"/>
    <col min="2053" max="2053" width="10" style="123" bestFit="1" customWidth="1"/>
    <col min="2054" max="2054" width="16.85546875" style="123" customWidth="1"/>
    <col min="2055" max="2055" width="15.85546875" style="123" customWidth="1"/>
    <col min="2056" max="2056" width="15.5703125" style="123" customWidth="1"/>
    <col min="2057" max="2057" width="13.28515625" style="123" customWidth="1"/>
    <col min="2058" max="2304" width="9.140625" style="123"/>
    <col min="2305" max="2305" width="16" style="123" customWidth="1"/>
    <col min="2306" max="2306" width="16.85546875" style="123" customWidth="1"/>
    <col min="2307" max="2307" width="17.5703125" style="123" bestFit="1" customWidth="1"/>
    <col min="2308" max="2308" width="60.7109375" style="123" customWidth="1"/>
    <col min="2309" max="2309" width="10" style="123" bestFit="1" customWidth="1"/>
    <col min="2310" max="2310" width="16.85546875" style="123" customWidth="1"/>
    <col min="2311" max="2311" width="15.85546875" style="123" customWidth="1"/>
    <col min="2312" max="2312" width="15.5703125" style="123" customWidth="1"/>
    <col min="2313" max="2313" width="13.28515625" style="123" customWidth="1"/>
    <col min="2314" max="2560" width="9.140625" style="123"/>
    <col min="2561" max="2561" width="16" style="123" customWidth="1"/>
    <col min="2562" max="2562" width="16.85546875" style="123" customWidth="1"/>
    <col min="2563" max="2563" width="17.5703125" style="123" bestFit="1" customWidth="1"/>
    <col min="2564" max="2564" width="60.7109375" style="123" customWidth="1"/>
    <col min="2565" max="2565" width="10" style="123" bestFit="1" customWidth="1"/>
    <col min="2566" max="2566" width="16.85546875" style="123" customWidth="1"/>
    <col min="2567" max="2567" width="15.85546875" style="123" customWidth="1"/>
    <col min="2568" max="2568" width="15.5703125" style="123" customWidth="1"/>
    <col min="2569" max="2569" width="13.28515625" style="123" customWidth="1"/>
    <col min="2570" max="2816" width="9.140625" style="123"/>
    <col min="2817" max="2817" width="16" style="123" customWidth="1"/>
    <col min="2818" max="2818" width="16.85546875" style="123" customWidth="1"/>
    <col min="2819" max="2819" width="17.5703125" style="123" bestFit="1" customWidth="1"/>
    <col min="2820" max="2820" width="60.7109375" style="123" customWidth="1"/>
    <col min="2821" max="2821" width="10" style="123" bestFit="1" customWidth="1"/>
    <col min="2822" max="2822" width="16.85546875" style="123" customWidth="1"/>
    <col min="2823" max="2823" width="15.85546875" style="123" customWidth="1"/>
    <col min="2824" max="2824" width="15.5703125" style="123" customWidth="1"/>
    <col min="2825" max="2825" width="13.28515625" style="123" customWidth="1"/>
    <col min="2826" max="3072" width="9.140625" style="123"/>
    <col min="3073" max="3073" width="16" style="123" customWidth="1"/>
    <col min="3074" max="3074" width="16.85546875" style="123" customWidth="1"/>
    <col min="3075" max="3075" width="17.5703125" style="123" bestFit="1" customWidth="1"/>
    <col min="3076" max="3076" width="60.7109375" style="123" customWidth="1"/>
    <col min="3077" max="3077" width="10" style="123" bestFit="1" customWidth="1"/>
    <col min="3078" max="3078" width="16.85546875" style="123" customWidth="1"/>
    <col min="3079" max="3079" width="15.85546875" style="123" customWidth="1"/>
    <col min="3080" max="3080" width="15.5703125" style="123" customWidth="1"/>
    <col min="3081" max="3081" width="13.28515625" style="123" customWidth="1"/>
    <col min="3082" max="3328" width="9.140625" style="123"/>
    <col min="3329" max="3329" width="16" style="123" customWidth="1"/>
    <col min="3330" max="3330" width="16.85546875" style="123" customWidth="1"/>
    <col min="3331" max="3331" width="17.5703125" style="123" bestFit="1" customWidth="1"/>
    <col min="3332" max="3332" width="60.7109375" style="123" customWidth="1"/>
    <col min="3333" max="3333" width="10" style="123" bestFit="1" customWidth="1"/>
    <col min="3334" max="3334" width="16.85546875" style="123" customWidth="1"/>
    <col min="3335" max="3335" width="15.85546875" style="123" customWidth="1"/>
    <col min="3336" max="3336" width="15.5703125" style="123" customWidth="1"/>
    <col min="3337" max="3337" width="13.28515625" style="123" customWidth="1"/>
    <col min="3338" max="3584" width="9.140625" style="123"/>
    <col min="3585" max="3585" width="16" style="123" customWidth="1"/>
    <col min="3586" max="3586" width="16.85546875" style="123" customWidth="1"/>
    <col min="3587" max="3587" width="17.5703125" style="123" bestFit="1" customWidth="1"/>
    <col min="3588" max="3588" width="60.7109375" style="123" customWidth="1"/>
    <col min="3589" max="3589" width="10" style="123" bestFit="1" customWidth="1"/>
    <col min="3590" max="3590" width="16.85546875" style="123" customWidth="1"/>
    <col min="3591" max="3591" width="15.85546875" style="123" customWidth="1"/>
    <col min="3592" max="3592" width="15.5703125" style="123" customWidth="1"/>
    <col min="3593" max="3593" width="13.28515625" style="123" customWidth="1"/>
    <col min="3594" max="3840" width="9.140625" style="123"/>
    <col min="3841" max="3841" width="16" style="123" customWidth="1"/>
    <col min="3842" max="3842" width="16.85546875" style="123" customWidth="1"/>
    <col min="3843" max="3843" width="17.5703125" style="123" bestFit="1" customWidth="1"/>
    <col min="3844" max="3844" width="60.7109375" style="123" customWidth="1"/>
    <col min="3845" max="3845" width="10" style="123" bestFit="1" customWidth="1"/>
    <col min="3846" max="3846" width="16.85546875" style="123" customWidth="1"/>
    <col min="3847" max="3847" width="15.85546875" style="123" customWidth="1"/>
    <col min="3848" max="3848" width="15.5703125" style="123" customWidth="1"/>
    <col min="3849" max="3849" width="13.28515625" style="123" customWidth="1"/>
    <col min="3850" max="4096" width="9.140625" style="123"/>
    <col min="4097" max="4097" width="16" style="123" customWidth="1"/>
    <col min="4098" max="4098" width="16.85546875" style="123" customWidth="1"/>
    <col min="4099" max="4099" width="17.5703125" style="123" bestFit="1" customWidth="1"/>
    <col min="4100" max="4100" width="60.7109375" style="123" customWidth="1"/>
    <col min="4101" max="4101" width="10" style="123" bestFit="1" customWidth="1"/>
    <col min="4102" max="4102" width="16.85546875" style="123" customWidth="1"/>
    <col min="4103" max="4103" width="15.85546875" style="123" customWidth="1"/>
    <col min="4104" max="4104" width="15.5703125" style="123" customWidth="1"/>
    <col min="4105" max="4105" width="13.28515625" style="123" customWidth="1"/>
    <col min="4106" max="4352" width="9.140625" style="123"/>
    <col min="4353" max="4353" width="16" style="123" customWidth="1"/>
    <col min="4354" max="4354" width="16.85546875" style="123" customWidth="1"/>
    <col min="4355" max="4355" width="17.5703125" style="123" bestFit="1" customWidth="1"/>
    <col min="4356" max="4356" width="60.7109375" style="123" customWidth="1"/>
    <col min="4357" max="4357" width="10" style="123" bestFit="1" customWidth="1"/>
    <col min="4358" max="4358" width="16.85546875" style="123" customWidth="1"/>
    <col min="4359" max="4359" width="15.85546875" style="123" customWidth="1"/>
    <col min="4360" max="4360" width="15.5703125" style="123" customWidth="1"/>
    <col min="4361" max="4361" width="13.28515625" style="123" customWidth="1"/>
    <col min="4362" max="4608" width="9.140625" style="123"/>
    <col min="4609" max="4609" width="16" style="123" customWidth="1"/>
    <col min="4610" max="4610" width="16.85546875" style="123" customWidth="1"/>
    <col min="4611" max="4611" width="17.5703125" style="123" bestFit="1" customWidth="1"/>
    <col min="4612" max="4612" width="60.7109375" style="123" customWidth="1"/>
    <col min="4613" max="4613" width="10" style="123" bestFit="1" customWidth="1"/>
    <col min="4614" max="4614" width="16.85546875" style="123" customWidth="1"/>
    <col min="4615" max="4615" width="15.85546875" style="123" customWidth="1"/>
    <col min="4616" max="4616" width="15.5703125" style="123" customWidth="1"/>
    <col min="4617" max="4617" width="13.28515625" style="123" customWidth="1"/>
    <col min="4618" max="4864" width="9.140625" style="123"/>
    <col min="4865" max="4865" width="16" style="123" customWidth="1"/>
    <col min="4866" max="4866" width="16.85546875" style="123" customWidth="1"/>
    <col min="4867" max="4867" width="17.5703125" style="123" bestFit="1" customWidth="1"/>
    <col min="4868" max="4868" width="60.7109375" style="123" customWidth="1"/>
    <col min="4869" max="4869" width="10" style="123" bestFit="1" customWidth="1"/>
    <col min="4870" max="4870" width="16.85546875" style="123" customWidth="1"/>
    <col min="4871" max="4871" width="15.85546875" style="123" customWidth="1"/>
    <col min="4872" max="4872" width="15.5703125" style="123" customWidth="1"/>
    <col min="4873" max="4873" width="13.28515625" style="123" customWidth="1"/>
    <col min="4874" max="5120" width="9.140625" style="123"/>
    <col min="5121" max="5121" width="16" style="123" customWidth="1"/>
    <col min="5122" max="5122" width="16.85546875" style="123" customWidth="1"/>
    <col min="5123" max="5123" width="17.5703125" style="123" bestFit="1" customWidth="1"/>
    <col min="5124" max="5124" width="60.7109375" style="123" customWidth="1"/>
    <col min="5125" max="5125" width="10" style="123" bestFit="1" customWidth="1"/>
    <col min="5126" max="5126" width="16.85546875" style="123" customWidth="1"/>
    <col min="5127" max="5127" width="15.85546875" style="123" customWidth="1"/>
    <col min="5128" max="5128" width="15.5703125" style="123" customWidth="1"/>
    <col min="5129" max="5129" width="13.28515625" style="123" customWidth="1"/>
    <col min="5130" max="5376" width="9.140625" style="123"/>
    <col min="5377" max="5377" width="16" style="123" customWidth="1"/>
    <col min="5378" max="5378" width="16.85546875" style="123" customWidth="1"/>
    <col min="5379" max="5379" width="17.5703125" style="123" bestFit="1" customWidth="1"/>
    <col min="5380" max="5380" width="60.7109375" style="123" customWidth="1"/>
    <col min="5381" max="5381" width="10" style="123" bestFit="1" customWidth="1"/>
    <col min="5382" max="5382" width="16.85546875" style="123" customWidth="1"/>
    <col min="5383" max="5383" width="15.85546875" style="123" customWidth="1"/>
    <col min="5384" max="5384" width="15.5703125" style="123" customWidth="1"/>
    <col min="5385" max="5385" width="13.28515625" style="123" customWidth="1"/>
    <col min="5386" max="5632" width="9.140625" style="123"/>
    <col min="5633" max="5633" width="16" style="123" customWidth="1"/>
    <col min="5634" max="5634" width="16.85546875" style="123" customWidth="1"/>
    <col min="5635" max="5635" width="17.5703125" style="123" bestFit="1" customWidth="1"/>
    <col min="5636" max="5636" width="60.7109375" style="123" customWidth="1"/>
    <col min="5637" max="5637" width="10" style="123" bestFit="1" customWidth="1"/>
    <col min="5638" max="5638" width="16.85546875" style="123" customWidth="1"/>
    <col min="5639" max="5639" width="15.85546875" style="123" customWidth="1"/>
    <col min="5640" max="5640" width="15.5703125" style="123" customWidth="1"/>
    <col min="5641" max="5641" width="13.28515625" style="123" customWidth="1"/>
    <col min="5642" max="5888" width="9.140625" style="123"/>
    <col min="5889" max="5889" width="16" style="123" customWidth="1"/>
    <col min="5890" max="5890" width="16.85546875" style="123" customWidth="1"/>
    <col min="5891" max="5891" width="17.5703125" style="123" bestFit="1" customWidth="1"/>
    <col min="5892" max="5892" width="60.7109375" style="123" customWidth="1"/>
    <col min="5893" max="5893" width="10" style="123" bestFit="1" customWidth="1"/>
    <col min="5894" max="5894" width="16.85546875" style="123" customWidth="1"/>
    <col min="5895" max="5895" width="15.85546875" style="123" customWidth="1"/>
    <col min="5896" max="5896" width="15.5703125" style="123" customWidth="1"/>
    <col min="5897" max="5897" width="13.28515625" style="123" customWidth="1"/>
    <col min="5898" max="6144" width="9.140625" style="123"/>
    <col min="6145" max="6145" width="16" style="123" customWidth="1"/>
    <col min="6146" max="6146" width="16.85546875" style="123" customWidth="1"/>
    <col min="6147" max="6147" width="17.5703125" style="123" bestFit="1" customWidth="1"/>
    <col min="6148" max="6148" width="60.7109375" style="123" customWidth="1"/>
    <col min="6149" max="6149" width="10" style="123" bestFit="1" customWidth="1"/>
    <col min="6150" max="6150" width="16.85546875" style="123" customWidth="1"/>
    <col min="6151" max="6151" width="15.85546875" style="123" customWidth="1"/>
    <col min="6152" max="6152" width="15.5703125" style="123" customWidth="1"/>
    <col min="6153" max="6153" width="13.28515625" style="123" customWidth="1"/>
    <col min="6154" max="6400" width="9.140625" style="123"/>
    <col min="6401" max="6401" width="16" style="123" customWidth="1"/>
    <col min="6402" max="6402" width="16.85546875" style="123" customWidth="1"/>
    <col min="6403" max="6403" width="17.5703125" style="123" bestFit="1" customWidth="1"/>
    <col min="6404" max="6404" width="60.7109375" style="123" customWidth="1"/>
    <col min="6405" max="6405" width="10" style="123" bestFit="1" customWidth="1"/>
    <col min="6406" max="6406" width="16.85546875" style="123" customWidth="1"/>
    <col min="6407" max="6407" width="15.85546875" style="123" customWidth="1"/>
    <col min="6408" max="6408" width="15.5703125" style="123" customWidth="1"/>
    <col min="6409" max="6409" width="13.28515625" style="123" customWidth="1"/>
    <col min="6410" max="6656" width="9.140625" style="123"/>
    <col min="6657" max="6657" width="16" style="123" customWidth="1"/>
    <col min="6658" max="6658" width="16.85546875" style="123" customWidth="1"/>
    <col min="6659" max="6659" width="17.5703125" style="123" bestFit="1" customWidth="1"/>
    <col min="6660" max="6660" width="60.7109375" style="123" customWidth="1"/>
    <col min="6661" max="6661" width="10" style="123" bestFit="1" customWidth="1"/>
    <col min="6662" max="6662" width="16.85546875" style="123" customWidth="1"/>
    <col min="6663" max="6663" width="15.85546875" style="123" customWidth="1"/>
    <col min="6664" max="6664" width="15.5703125" style="123" customWidth="1"/>
    <col min="6665" max="6665" width="13.28515625" style="123" customWidth="1"/>
    <col min="6666" max="6912" width="9.140625" style="123"/>
    <col min="6913" max="6913" width="16" style="123" customWidth="1"/>
    <col min="6914" max="6914" width="16.85546875" style="123" customWidth="1"/>
    <col min="6915" max="6915" width="17.5703125" style="123" bestFit="1" customWidth="1"/>
    <col min="6916" max="6916" width="60.7109375" style="123" customWidth="1"/>
    <col min="6917" max="6917" width="10" style="123" bestFit="1" customWidth="1"/>
    <col min="6918" max="6918" width="16.85546875" style="123" customWidth="1"/>
    <col min="6919" max="6919" width="15.85546875" style="123" customWidth="1"/>
    <col min="6920" max="6920" width="15.5703125" style="123" customWidth="1"/>
    <col min="6921" max="6921" width="13.28515625" style="123" customWidth="1"/>
    <col min="6922" max="7168" width="9.140625" style="123"/>
    <col min="7169" max="7169" width="16" style="123" customWidth="1"/>
    <col min="7170" max="7170" width="16.85546875" style="123" customWidth="1"/>
    <col min="7171" max="7171" width="17.5703125" style="123" bestFit="1" customWidth="1"/>
    <col min="7172" max="7172" width="60.7109375" style="123" customWidth="1"/>
    <col min="7173" max="7173" width="10" style="123" bestFit="1" customWidth="1"/>
    <col min="7174" max="7174" width="16.85546875" style="123" customWidth="1"/>
    <col min="7175" max="7175" width="15.85546875" style="123" customWidth="1"/>
    <col min="7176" max="7176" width="15.5703125" style="123" customWidth="1"/>
    <col min="7177" max="7177" width="13.28515625" style="123" customWidth="1"/>
    <col min="7178" max="7424" width="9.140625" style="123"/>
    <col min="7425" max="7425" width="16" style="123" customWidth="1"/>
    <col min="7426" max="7426" width="16.85546875" style="123" customWidth="1"/>
    <col min="7427" max="7427" width="17.5703125" style="123" bestFit="1" customWidth="1"/>
    <col min="7428" max="7428" width="60.7109375" style="123" customWidth="1"/>
    <col min="7429" max="7429" width="10" style="123" bestFit="1" customWidth="1"/>
    <col min="7430" max="7430" width="16.85546875" style="123" customWidth="1"/>
    <col min="7431" max="7431" width="15.85546875" style="123" customWidth="1"/>
    <col min="7432" max="7432" width="15.5703125" style="123" customWidth="1"/>
    <col min="7433" max="7433" width="13.28515625" style="123" customWidth="1"/>
    <col min="7434" max="7680" width="9.140625" style="123"/>
    <col min="7681" max="7681" width="16" style="123" customWidth="1"/>
    <col min="7682" max="7682" width="16.85546875" style="123" customWidth="1"/>
    <col min="7683" max="7683" width="17.5703125" style="123" bestFit="1" customWidth="1"/>
    <col min="7684" max="7684" width="60.7109375" style="123" customWidth="1"/>
    <col min="7685" max="7685" width="10" style="123" bestFit="1" customWidth="1"/>
    <col min="7686" max="7686" width="16.85546875" style="123" customWidth="1"/>
    <col min="7687" max="7687" width="15.85546875" style="123" customWidth="1"/>
    <col min="7688" max="7688" width="15.5703125" style="123" customWidth="1"/>
    <col min="7689" max="7689" width="13.28515625" style="123" customWidth="1"/>
    <col min="7690" max="7936" width="9.140625" style="123"/>
    <col min="7937" max="7937" width="16" style="123" customWidth="1"/>
    <col min="7938" max="7938" width="16.85546875" style="123" customWidth="1"/>
    <col min="7939" max="7939" width="17.5703125" style="123" bestFit="1" customWidth="1"/>
    <col min="7940" max="7940" width="60.7109375" style="123" customWidth="1"/>
    <col min="7941" max="7941" width="10" style="123" bestFit="1" customWidth="1"/>
    <col min="7942" max="7942" width="16.85546875" style="123" customWidth="1"/>
    <col min="7943" max="7943" width="15.85546875" style="123" customWidth="1"/>
    <col min="7944" max="7944" width="15.5703125" style="123" customWidth="1"/>
    <col min="7945" max="7945" width="13.28515625" style="123" customWidth="1"/>
    <col min="7946" max="8192" width="9.140625" style="123"/>
    <col min="8193" max="8193" width="16" style="123" customWidth="1"/>
    <col min="8194" max="8194" width="16.85546875" style="123" customWidth="1"/>
    <col min="8195" max="8195" width="17.5703125" style="123" bestFit="1" customWidth="1"/>
    <col min="8196" max="8196" width="60.7109375" style="123" customWidth="1"/>
    <col min="8197" max="8197" width="10" style="123" bestFit="1" customWidth="1"/>
    <col min="8198" max="8198" width="16.85546875" style="123" customWidth="1"/>
    <col min="8199" max="8199" width="15.85546875" style="123" customWidth="1"/>
    <col min="8200" max="8200" width="15.5703125" style="123" customWidth="1"/>
    <col min="8201" max="8201" width="13.28515625" style="123" customWidth="1"/>
    <col min="8202" max="8448" width="9.140625" style="123"/>
    <col min="8449" max="8449" width="16" style="123" customWidth="1"/>
    <col min="8450" max="8450" width="16.85546875" style="123" customWidth="1"/>
    <col min="8451" max="8451" width="17.5703125" style="123" bestFit="1" customWidth="1"/>
    <col min="8452" max="8452" width="60.7109375" style="123" customWidth="1"/>
    <col min="8453" max="8453" width="10" style="123" bestFit="1" customWidth="1"/>
    <col min="8454" max="8454" width="16.85546875" style="123" customWidth="1"/>
    <col min="8455" max="8455" width="15.85546875" style="123" customWidth="1"/>
    <col min="8456" max="8456" width="15.5703125" style="123" customWidth="1"/>
    <col min="8457" max="8457" width="13.28515625" style="123" customWidth="1"/>
    <col min="8458" max="8704" width="9.140625" style="123"/>
    <col min="8705" max="8705" width="16" style="123" customWidth="1"/>
    <col min="8706" max="8706" width="16.85546875" style="123" customWidth="1"/>
    <col min="8707" max="8707" width="17.5703125" style="123" bestFit="1" customWidth="1"/>
    <col min="8708" max="8708" width="60.7109375" style="123" customWidth="1"/>
    <col min="8709" max="8709" width="10" style="123" bestFit="1" customWidth="1"/>
    <col min="8710" max="8710" width="16.85546875" style="123" customWidth="1"/>
    <col min="8711" max="8711" width="15.85546875" style="123" customWidth="1"/>
    <col min="8712" max="8712" width="15.5703125" style="123" customWidth="1"/>
    <col min="8713" max="8713" width="13.28515625" style="123" customWidth="1"/>
    <col min="8714" max="8960" width="9.140625" style="123"/>
    <col min="8961" max="8961" width="16" style="123" customWidth="1"/>
    <col min="8962" max="8962" width="16.85546875" style="123" customWidth="1"/>
    <col min="8963" max="8963" width="17.5703125" style="123" bestFit="1" customWidth="1"/>
    <col min="8964" max="8964" width="60.7109375" style="123" customWidth="1"/>
    <col min="8965" max="8965" width="10" style="123" bestFit="1" customWidth="1"/>
    <col min="8966" max="8966" width="16.85546875" style="123" customWidth="1"/>
    <col min="8967" max="8967" width="15.85546875" style="123" customWidth="1"/>
    <col min="8968" max="8968" width="15.5703125" style="123" customWidth="1"/>
    <col min="8969" max="8969" width="13.28515625" style="123" customWidth="1"/>
    <col min="8970" max="9216" width="9.140625" style="123"/>
    <col min="9217" max="9217" width="16" style="123" customWidth="1"/>
    <col min="9218" max="9218" width="16.85546875" style="123" customWidth="1"/>
    <col min="9219" max="9219" width="17.5703125" style="123" bestFit="1" customWidth="1"/>
    <col min="9220" max="9220" width="60.7109375" style="123" customWidth="1"/>
    <col min="9221" max="9221" width="10" style="123" bestFit="1" customWidth="1"/>
    <col min="9222" max="9222" width="16.85546875" style="123" customWidth="1"/>
    <col min="9223" max="9223" width="15.85546875" style="123" customWidth="1"/>
    <col min="9224" max="9224" width="15.5703125" style="123" customWidth="1"/>
    <col min="9225" max="9225" width="13.28515625" style="123" customWidth="1"/>
    <col min="9226" max="9472" width="9.140625" style="123"/>
    <col min="9473" max="9473" width="16" style="123" customWidth="1"/>
    <col min="9474" max="9474" width="16.85546875" style="123" customWidth="1"/>
    <col min="9475" max="9475" width="17.5703125" style="123" bestFit="1" customWidth="1"/>
    <col min="9476" max="9476" width="60.7109375" style="123" customWidth="1"/>
    <col min="9477" max="9477" width="10" style="123" bestFit="1" customWidth="1"/>
    <col min="9478" max="9478" width="16.85546875" style="123" customWidth="1"/>
    <col min="9479" max="9479" width="15.85546875" style="123" customWidth="1"/>
    <col min="9480" max="9480" width="15.5703125" style="123" customWidth="1"/>
    <col min="9481" max="9481" width="13.28515625" style="123" customWidth="1"/>
    <col min="9482" max="9728" width="9.140625" style="123"/>
    <col min="9729" max="9729" width="16" style="123" customWidth="1"/>
    <col min="9730" max="9730" width="16.85546875" style="123" customWidth="1"/>
    <col min="9731" max="9731" width="17.5703125" style="123" bestFit="1" customWidth="1"/>
    <col min="9732" max="9732" width="60.7109375" style="123" customWidth="1"/>
    <col min="9733" max="9733" width="10" style="123" bestFit="1" customWidth="1"/>
    <col min="9734" max="9734" width="16.85546875" style="123" customWidth="1"/>
    <col min="9735" max="9735" width="15.85546875" style="123" customWidth="1"/>
    <col min="9736" max="9736" width="15.5703125" style="123" customWidth="1"/>
    <col min="9737" max="9737" width="13.28515625" style="123" customWidth="1"/>
    <col min="9738" max="9984" width="9.140625" style="123"/>
    <col min="9985" max="9985" width="16" style="123" customWidth="1"/>
    <col min="9986" max="9986" width="16.85546875" style="123" customWidth="1"/>
    <col min="9987" max="9987" width="17.5703125" style="123" bestFit="1" customWidth="1"/>
    <col min="9988" max="9988" width="60.7109375" style="123" customWidth="1"/>
    <col min="9989" max="9989" width="10" style="123" bestFit="1" customWidth="1"/>
    <col min="9990" max="9990" width="16.85546875" style="123" customWidth="1"/>
    <col min="9991" max="9991" width="15.85546875" style="123" customWidth="1"/>
    <col min="9992" max="9992" width="15.5703125" style="123" customWidth="1"/>
    <col min="9993" max="9993" width="13.28515625" style="123" customWidth="1"/>
    <col min="9994" max="10240" width="9.140625" style="123"/>
    <col min="10241" max="10241" width="16" style="123" customWidth="1"/>
    <col min="10242" max="10242" width="16.85546875" style="123" customWidth="1"/>
    <col min="10243" max="10243" width="17.5703125" style="123" bestFit="1" customWidth="1"/>
    <col min="10244" max="10244" width="60.7109375" style="123" customWidth="1"/>
    <col min="10245" max="10245" width="10" style="123" bestFit="1" customWidth="1"/>
    <col min="10246" max="10246" width="16.85546875" style="123" customWidth="1"/>
    <col min="10247" max="10247" width="15.85546875" style="123" customWidth="1"/>
    <col min="10248" max="10248" width="15.5703125" style="123" customWidth="1"/>
    <col min="10249" max="10249" width="13.28515625" style="123" customWidth="1"/>
    <col min="10250" max="10496" width="9.140625" style="123"/>
    <col min="10497" max="10497" width="16" style="123" customWidth="1"/>
    <col min="10498" max="10498" width="16.85546875" style="123" customWidth="1"/>
    <col min="10499" max="10499" width="17.5703125" style="123" bestFit="1" customWidth="1"/>
    <col min="10500" max="10500" width="60.7109375" style="123" customWidth="1"/>
    <col min="10501" max="10501" width="10" style="123" bestFit="1" customWidth="1"/>
    <col min="10502" max="10502" width="16.85546875" style="123" customWidth="1"/>
    <col min="10503" max="10503" width="15.85546875" style="123" customWidth="1"/>
    <col min="10504" max="10504" width="15.5703125" style="123" customWidth="1"/>
    <col min="10505" max="10505" width="13.28515625" style="123" customWidth="1"/>
    <col min="10506" max="10752" width="9.140625" style="123"/>
    <col min="10753" max="10753" width="16" style="123" customWidth="1"/>
    <col min="10754" max="10754" width="16.85546875" style="123" customWidth="1"/>
    <col min="10755" max="10755" width="17.5703125" style="123" bestFit="1" customWidth="1"/>
    <col min="10756" max="10756" width="60.7109375" style="123" customWidth="1"/>
    <col min="10757" max="10757" width="10" style="123" bestFit="1" customWidth="1"/>
    <col min="10758" max="10758" width="16.85546875" style="123" customWidth="1"/>
    <col min="10759" max="10759" width="15.85546875" style="123" customWidth="1"/>
    <col min="10760" max="10760" width="15.5703125" style="123" customWidth="1"/>
    <col min="10761" max="10761" width="13.28515625" style="123" customWidth="1"/>
    <col min="10762" max="11008" width="9.140625" style="123"/>
    <col min="11009" max="11009" width="16" style="123" customWidth="1"/>
    <col min="11010" max="11010" width="16.85546875" style="123" customWidth="1"/>
    <col min="11011" max="11011" width="17.5703125" style="123" bestFit="1" customWidth="1"/>
    <col min="11012" max="11012" width="60.7109375" style="123" customWidth="1"/>
    <col min="11013" max="11013" width="10" style="123" bestFit="1" customWidth="1"/>
    <col min="11014" max="11014" width="16.85546875" style="123" customWidth="1"/>
    <col min="11015" max="11015" width="15.85546875" style="123" customWidth="1"/>
    <col min="11016" max="11016" width="15.5703125" style="123" customWidth="1"/>
    <col min="11017" max="11017" width="13.28515625" style="123" customWidth="1"/>
    <col min="11018" max="11264" width="9.140625" style="123"/>
    <col min="11265" max="11265" width="16" style="123" customWidth="1"/>
    <col min="11266" max="11266" width="16.85546875" style="123" customWidth="1"/>
    <col min="11267" max="11267" width="17.5703125" style="123" bestFit="1" customWidth="1"/>
    <col min="11268" max="11268" width="60.7109375" style="123" customWidth="1"/>
    <col min="11269" max="11269" width="10" style="123" bestFit="1" customWidth="1"/>
    <col min="11270" max="11270" width="16.85546875" style="123" customWidth="1"/>
    <col min="11271" max="11271" width="15.85546875" style="123" customWidth="1"/>
    <col min="11272" max="11272" width="15.5703125" style="123" customWidth="1"/>
    <col min="11273" max="11273" width="13.28515625" style="123" customWidth="1"/>
    <col min="11274" max="11520" width="9.140625" style="123"/>
    <col min="11521" max="11521" width="16" style="123" customWidth="1"/>
    <col min="11522" max="11522" width="16.85546875" style="123" customWidth="1"/>
    <col min="11523" max="11523" width="17.5703125" style="123" bestFit="1" customWidth="1"/>
    <col min="11524" max="11524" width="60.7109375" style="123" customWidth="1"/>
    <col min="11525" max="11525" width="10" style="123" bestFit="1" customWidth="1"/>
    <col min="11526" max="11526" width="16.85546875" style="123" customWidth="1"/>
    <col min="11527" max="11527" width="15.85546875" style="123" customWidth="1"/>
    <col min="11528" max="11528" width="15.5703125" style="123" customWidth="1"/>
    <col min="11529" max="11529" width="13.28515625" style="123" customWidth="1"/>
    <col min="11530" max="11776" width="9.140625" style="123"/>
    <col min="11777" max="11777" width="16" style="123" customWidth="1"/>
    <col min="11778" max="11778" width="16.85546875" style="123" customWidth="1"/>
    <col min="11779" max="11779" width="17.5703125" style="123" bestFit="1" customWidth="1"/>
    <col min="11780" max="11780" width="60.7109375" style="123" customWidth="1"/>
    <col min="11781" max="11781" width="10" style="123" bestFit="1" customWidth="1"/>
    <col min="11782" max="11782" width="16.85546875" style="123" customWidth="1"/>
    <col min="11783" max="11783" width="15.85546875" style="123" customWidth="1"/>
    <col min="11784" max="11784" width="15.5703125" style="123" customWidth="1"/>
    <col min="11785" max="11785" width="13.28515625" style="123" customWidth="1"/>
    <col min="11786" max="12032" width="9.140625" style="123"/>
    <col min="12033" max="12033" width="16" style="123" customWidth="1"/>
    <col min="12034" max="12034" width="16.85546875" style="123" customWidth="1"/>
    <col min="12035" max="12035" width="17.5703125" style="123" bestFit="1" customWidth="1"/>
    <col min="12036" max="12036" width="60.7109375" style="123" customWidth="1"/>
    <col min="12037" max="12037" width="10" style="123" bestFit="1" customWidth="1"/>
    <col min="12038" max="12038" width="16.85546875" style="123" customWidth="1"/>
    <col min="12039" max="12039" width="15.85546875" style="123" customWidth="1"/>
    <col min="12040" max="12040" width="15.5703125" style="123" customWidth="1"/>
    <col min="12041" max="12041" width="13.28515625" style="123" customWidth="1"/>
    <col min="12042" max="12288" width="9.140625" style="123"/>
    <col min="12289" max="12289" width="16" style="123" customWidth="1"/>
    <col min="12290" max="12290" width="16.85546875" style="123" customWidth="1"/>
    <col min="12291" max="12291" width="17.5703125" style="123" bestFit="1" customWidth="1"/>
    <col min="12292" max="12292" width="60.7109375" style="123" customWidth="1"/>
    <col min="12293" max="12293" width="10" style="123" bestFit="1" customWidth="1"/>
    <col min="12294" max="12294" width="16.85546875" style="123" customWidth="1"/>
    <col min="12295" max="12295" width="15.85546875" style="123" customWidth="1"/>
    <col min="12296" max="12296" width="15.5703125" style="123" customWidth="1"/>
    <col min="12297" max="12297" width="13.28515625" style="123" customWidth="1"/>
    <col min="12298" max="12544" width="9.140625" style="123"/>
    <col min="12545" max="12545" width="16" style="123" customWidth="1"/>
    <col min="12546" max="12546" width="16.85546875" style="123" customWidth="1"/>
    <col min="12547" max="12547" width="17.5703125" style="123" bestFit="1" customWidth="1"/>
    <col min="12548" max="12548" width="60.7109375" style="123" customWidth="1"/>
    <col min="12549" max="12549" width="10" style="123" bestFit="1" customWidth="1"/>
    <col min="12550" max="12550" width="16.85546875" style="123" customWidth="1"/>
    <col min="12551" max="12551" width="15.85546875" style="123" customWidth="1"/>
    <col min="12552" max="12552" width="15.5703125" style="123" customWidth="1"/>
    <col min="12553" max="12553" width="13.28515625" style="123" customWidth="1"/>
    <col min="12554" max="12800" width="9.140625" style="123"/>
    <col min="12801" max="12801" width="16" style="123" customWidth="1"/>
    <col min="12802" max="12802" width="16.85546875" style="123" customWidth="1"/>
    <col min="12803" max="12803" width="17.5703125" style="123" bestFit="1" customWidth="1"/>
    <col min="12804" max="12804" width="60.7109375" style="123" customWidth="1"/>
    <col min="12805" max="12805" width="10" style="123" bestFit="1" customWidth="1"/>
    <col min="12806" max="12806" width="16.85546875" style="123" customWidth="1"/>
    <col min="12807" max="12807" width="15.85546875" style="123" customWidth="1"/>
    <col min="12808" max="12808" width="15.5703125" style="123" customWidth="1"/>
    <col min="12809" max="12809" width="13.28515625" style="123" customWidth="1"/>
    <col min="12810" max="13056" width="9.140625" style="123"/>
    <col min="13057" max="13057" width="16" style="123" customWidth="1"/>
    <col min="13058" max="13058" width="16.85546875" style="123" customWidth="1"/>
    <col min="13059" max="13059" width="17.5703125" style="123" bestFit="1" customWidth="1"/>
    <col min="13060" max="13060" width="60.7109375" style="123" customWidth="1"/>
    <col min="13061" max="13061" width="10" style="123" bestFit="1" customWidth="1"/>
    <col min="13062" max="13062" width="16.85546875" style="123" customWidth="1"/>
    <col min="13063" max="13063" width="15.85546875" style="123" customWidth="1"/>
    <col min="13064" max="13064" width="15.5703125" style="123" customWidth="1"/>
    <col min="13065" max="13065" width="13.28515625" style="123" customWidth="1"/>
    <col min="13066" max="13312" width="9.140625" style="123"/>
    <col min="13313" max="13313" width="16" style="123" customWidth="1"/>
    <col min="13314" max="13314" width="16.85546875" style="123" customWidth="1"/>
    <col min="13315" max="13315" width="17.5703125" style="123" bestFit="1" customWidth="1"/>
    <col min="13316" max="13316" width="60.7109375" style="123" customWidth="1"/>
    <col min="13317" max="13317" width="10" style="123" bestFit="1" customWidth="1"/>
    <col min="13318" max="13318" width="16.85546875" style="123" customWidth="1"/>
    <col min="13319" max="13319" width="15.85546875" style="123" customWidth="1"/>
    <col min="13320" max="13320" width="15.5703125" style="123" customWidth="1"/>
    <col min="13321" max="13321" width="13.28515625" style="123" customWidth="1"/>
    <col min="13322" max="13568" width="9.140625" style="123"/>
    <col min="13569" max="13569" width="16" style="123" customWidth="1"/>
    <col min="13570" max="13570" width="16.85546875" style="123" customWidth="1"/>
    <col min="13571" max="13571" width="17.5703125" style="123" bestFit="1" customWidth="1"/>
    <col min="13572" max="13572" width="60.7109375" style="123" customWidth="1"/>
    <col min="13573" max="13573" width="10" style="123" bestFit="1" customWidth="1"/>
    <col min="13574" max="13574" width="16.85546875" style="123" customWidth="1"/>
    <col min="13575" max="13575" width="15.85546875" style="123" customWidth="1"/>
    <col min="13576" max="13576" width="15.5703125" style="123" customWidth="1"/>
    <col min="13577" max="13577" width="13.28515625" style="123" customWidth="1"/>
    <col min="13578" max="13824" width="9.140625" style="123"/>
    <col min="13825" max="13825" width="16" style="123" customWidth="1"/>
    <col min="13826" max="13826" width="16.85546875" style="123" customWidth="1"/>
    <col min="13827" max="13827" width="17.5703125" style="123" bestFit="1" customWidth="1"/>
    <col min="13828" max="13828" width="60.7109375" style="123" customWidth="1"/>
    <col min="13829" max="13829" width="10" style="123" bestFit="1" customWidth="1"/>
    <col min="13830" max="13830" width="16.85546875" style="123" customWidth="1"/>
    <col min="13831" max="13831" width="15.85546875" style="123" customWidth="1"/>
    <col min="13832" max="13832" width="15.5703125" style="123" customWidth="1"/>
    <col min="13833" max="13833" width="13.28515625" style="123" customWidth="1"/>
    <col min="13834" max="14080" width="9.140625" style="123"/>
    <col min="14081" max="14081" width="16" style="123" customWidth="1"/>
    <col min="14082" max="14082" width="16.85546875" style="123" customWidth="1"/>
    <col min="14083" max="14083" width="17.5703125" style="123" bestFit="1" customWidth="1"/>
    <col min="14084" max="14084" width="60.7109375" style="123" customWidth="1"/>
    <col min="14085" max="14085" width="10" style="123" bestFit="1" customWidth="1"/>
    <col min="14086" max="14086" width="16.85546875" style="123" customWidth="1"/>
    <col min="14087" max="14087" width="15.85546875" style="123" customWidth="1"/>
    <col min="14088" max="14088" width="15.5703125" style="123" customWidth="1"/>
    <col min="14089" max="14089" width="13.28515625" style="123" customWidth="1"/>
    <col min="14090" max="14336" width="9.140625" style="123"/>
    <col min="14337" max="14337" width="16" style="123" customWidth="1"/>
    <col min="14338" max="14338" width="16.85546875" style="123" customWidth="1"/>
    <col min="14339" max="14339" width="17.5703125" style="123" bestFit="1" customWidth="1"/>
    <col min="14340" max="14340" width="60.7109375" style="123" customWidth="1"/>
    <col min="14341" max="14341" width="10" style="123" bestFit="1" customWidth="1"/>
    <col min="14342" max="14342" width="16.85546875" style="123" customWidth="1"/>
    <col min="14343" max="14343" width="15.85546875" style="123" customWidth="1"/>
    <col min="14344" max="14344" width="15.5703125" style="123" customWidth="1"/>
    <col min="14345" max="14345" width="13.28515625" style="123" customWidth="1"/>
    <col min="14346" max="14592" width="9.140625" style="123"/>
    <col min="14593" max="14593" width="16" style="123" customWidth="1"/>
    <col min="14594" max="14594" width="16.85546875" style="123" customWidth="1"/>
    <col min="14595" max="14595" width="17.5703125" style="123" bestFit="1" customWidth="1"/>
    <col min="14596" max="14596" width="60.7109375" style="123" customWidth="1"/>
    <col min="14597" max="14597" width="10" style="123" bestFit="1" customWidth="1"/>
    <col min="14598" max="14598" width="16.85546875" style="123" customWidth="1"/>
    <col min="14599" max="14599" width="15.85546875" style="123" customWidth="1"/>
    <col min="14600" max="14600" width="15.5703125" style="123" customWidth="1"/>
    <col min="14601" max="14601" width="13.28515625" style="123" customWidth="1"/>
    <col min="14602" max="14848" width="9.140625" style="123"/>
    <col min="14849" max="14849" width="16" style="123" customWidth="1"/>
    <col min="14850" max="14850" width="16.85546875" style="123" customWidth="1"/>
    <col min="14851" max="14851" width="17.5703125" style="123" bestFit="1" customWidth="1"/>
    <col min="14852" max="14852" width="60.7109375" style="123" customWidth="1"/>
    <col min="14853" max="14853" width="10" style="123" bestFit="1" customWidth="1"/>
    <col min="14854" max="14854" width="16.85546875" style="123" customWidth="1"/>
    <col min="14855" max="14855" width="15.85546875" style="123" customWidth="1"/>
    <col min="14856" max="14856" width="15.5703125" style="123" customWidth="1"/>
    <col min="14857" max="14857" width="13.28515625" style="123" customWidth="1"/>
    <col min="14858" max="15104" width="9.140625" style="123"/>
    <col min="15105" max="15105" width="16" style="123" customWidth="1"/>
    <col min="15106" max="15106" width="16.85546875" style="123" customWidth="1"/>
    <col min="15107" max="15107" width="17.5703125" style="123" bestFit="1" customWidth="1"/>
    <col min="15108" max="15108" width="60.7109375" style="123" customWidth="1"/>
    <col min="15109" max="15109" width="10" style="123" bestFit="1" customWidth="1"/>
    <col min="15110" max="15110" width="16.85546875" style="123" customWidth="1"/>
    <col min="15111" max="15111" width="15.85546875" style="123" customWidth="1"/>
    <col min="15112" max="15112" width="15.5703125" style="123" customWidth="1"/>
    <col min="15113" max="15113" width="13.28515625" style="123" customWidth="1"/>
    <col min="15114" max="15360" width="9.140625" style="123"/>
    <col min="15361" max="15361" width="16" style="123" customWidth="1"/>
    <col min="15362" max="15362" width="16.85546875" style="123" customWidth="1"/>
    <col min="15363" max="15363" width="17.5703125" style="123" bestFit="1" customWidth="1"/>
    <col min="15364" max="15364" width="60.7109375" style="123" customWidth="1"/>
    <col min="15365" max="15365" width="10" style="123" bestFit="1" customWidth="1"/>
    <col min="15366" max="15366" width="16.85546875" style="123" customWidth="1"/>
    <col min="15367" max="15367" width="15.85546875" style="123" customWidth="1"/>
    <col min="15368" max="15368" width="15.5703125" style="123" customWidth="1"/>
    <col min="15369" max="15369" width="13.28515625" style="123" customWidth="1"/>
    <col min="15370" max="15616" width="9.140625" style="123"/>
    <col min="15617" max="15617" width="16" style="123" customWidth="1"/>
    <col min="15618" max="15618" width="16.85546875" style="123" customWidth="1"/>
    <col min="15619" max="15619" width="17.5703125" style="123" bestFit="1" customWidth="1"/>
    <col min="15620" max="15620" width="60.7109375" style="123" customWidth="1"/>
    <col min="15621" max="15621" width="10" style="123" bestFit="1" customWidth="1"/>
    <col min="15622" max="15622" width="16.85546875" style="123" customWidth="1"/>
    <col min="15623" max="15623" width="15.85546875" style="123" customWidth="1"/>
    <col min="15624" max="15624" width="15.5703125" style="123" customWidth="1"/>
    <col min="15625" max="15625" width="13.28515625" style="123" customWidth="1"/>
    <col min="15626" max="15872" width="9.140625" style="123"/>
    <col min="15873" max="15873" width="16" style="123" customWidth="1"/>
    <col min="15874" max="15874" width="16.85546875" style="123" customWidth="1"/>
    <col min="15875" max="15875" width="17.5703125" style="123" bestFit="1" customWidth="1"/>
    <col min="15876" max="15876" width="60.7109375" style="123" customWidth="1"/>
    <col min="15877" max="15877" width="10" style="123" bestFit="1" customWidth="1"/>
    <col min="15878" max="15878" width="16.85546875" style="123" customWidth="1"/>
    <col min="15879" max="15879" width="15.85546875" style="123" customWidth="1"/>
    <col min="15880" max="15880" width="15.5703125" style="123" customWidth="1"/>
    <col min="15881" max="15881" width="13.28515625" style="123" customWidth="1"/>
    <col min="15882" max="16128" width="9.140625" style="123"/>
    <col min="16129" max="16129" width="16" style="123" customWidth="1"/>
    <col min="16130" max="16130" width="16.85546875" style="123" customWidth="1"/>
    <col min="16131" max="16131" width="17.5703125" style="123" bestFit="1" customWidth="1"/>
    <col min="16132" max="16132" width="60.7109375" style="123" customWidth="1"/>
    <col min="16133" max="16133" width="10" style="123" bestFit="1" customWidth="1"/>
    <col min="16134" max="16134" width="16.85546875" style="123" customWidth="1"/>
    <col min="16135" max="16135" width="15.85546875" style="123" customWidth="1"/>
    <col min="16136" max="16136" width="15.5703125" style="123" customWidth="1"/>
    <col min="16137" max="16137" width="13.28515625" style="123" customWidth="1"/>
    <col min="16138" max="16384" width="9.140625" style="123"/>
  </cols>
  <sheetData>
    <row r="1" spans="1:10" ht="24.75" customHeight="1" x14ac:dyDescent="0.2">
      <c r="A1" s="751" t="s">
        <v>202</v>
      </c>
      <c r="B1" s="752"/>
      <c r="C1" s="752"/>
      <c r="D1" s="752"/>
      <c r="E1" s="752"/>
      <c r="F1" s="752"/>
      <c r="G1" s="752"/>
      <c r="H1" s="752"/>
    </row>
    <row r="2" spans="1:10" ht="66" customHeight="1" x14ac:dyDescent="0.2">
      <c r="A2" s="229" t="s">
        <v>203</v>
      </c>
      <c r="B2" s="229" t="s">
        <v>204</v>
      </c>
      <c r="C2" s="229" t="s">
        <v>131</v>
      </c>
      <c r="D2" s="229" t="s">
        <v>205</v>
      </c>
      <c r="E2" s="230" t="s">
        <v>206</v>
      </c>
      <c r="F2" s="143" t="s">
        <v>207</v>
      </c>
      <c r="G2" s="143" t="s">
        <v>208</v>
      </c>
      <c r="H2" s="143" t="s">
        <v>209</v>
      </c>
    </row>
    <row r="3" spans="1:10" ht="18" customHeight="1" x14ac:dyDescent="0.2">
      <c r="A3" s="124">
        <v>1</v>
      </c>
      <c r="B3" s="124" t="s">
        <v>210</v>
      </c>
      <c r="C3" s="125" t="s">
        <v>160</v>
      </c>
      <c r="D3" s="125" t="s">
        <v>211</v>
      </c>
      <c r="E3" s="126" t="s">
        <v>212</v>
      </c>
      <c r="F3" s="127">
        <v>8213.2935699999998</v>
      </c>
      <c r="G3" s="127">
        <v>8498.88076</v>
      </c>
      <c r="H3" s="127">
        <f>G3-F3</f>
        <v>285.58719000000019</v>
      </c>
      <c r="I3" s="200"/>
      <c r="J3" s="200"/>
    </row>
    <row r="4" spans="1:10" ht="18" customHeight="1" x14ac:dyDescent="0.2">
      <c r="A4" s="124">
        <v>1</v>
      </c>
      <c r="B4" s="124" t="s">
        <v>210</v>
      </c>
      <c r="C4" s="125" t="s">
        <v>139</v>
      </c>
      <c r="D4" s="125" t="s">
        <v>213</v>
      </c>
      <c r="E4" s="126" t="s">
        <v>214</v>
      </c>
      <c r="F4" s="127">
        <v>7703.07276</v>
      </c>
      <c r="G4" s="127">
        <v>8071.0153300000002</v>
      </c>
      <c r="H4" s="127">
        <f t="shared" ref="H4:H23" si="0">G4-F4</f>
        <v>367.94257000000016</v>
      </c>
      <c r="I4" s="200"/>
      <c r="J4" s="200"/>
    </row>
    <row r="5" spans="1:10" ht="18" customHeight="1" x14ac:dyDescent="0.2">
      <c r="A5" s="124">
        <v>1</v>
      </c>
      <c r="B5" s="124" t="s">
        <v>210</v>
      </c>
      <c r="C5" s="125" t="s">
        <v>139</v>
      </c>
      <c r="D5" s="125" t="s">
        <v>215</v>
      </c>
      <c r="E5" s="128">
        <v>31813861</v>
      </c>
      <c r="F5" s="127">
        <v>40707.889170000002</v>
      </c>
      <c r="G5" s="127">
        <v>42504.769659999998</v>
      </c>
      <c r="H5" s="127">
        <f t="shared" si="0"/>
        <v>1796.8804899999959</v>
      </c>
      <c r="I5" s="200"/>
      <c r="J5" s="200"/>
    </row>
    <row r="6" spans="1:10" ht="18" customHeight="1" x14ac:dyDescent="0.2">
      <c r="A6" s="124">
        <v>1</v>
      </c>
      <c r="B6" s="124" t="s">
        <v>210</v>
      </c>
      <c r="C6" s="129" t="s">
        <v>172</v>
      </c>
      <c r="D6" s="125" t="s">
        <v>216</v>
      </c>
      <c r="E6" s="126" t="s">
        <v>217</v>
      </c>
      <c r="F6" s="127">
        <v>759.87671999999998</v>
      </c>
      <c r="G6" s="127">
        <v>759.87671999999998</v>
      </c>
      <c r="H6" s="127">
        <f t="shared" si="0"/>
        <v>0</v>
      </c>
      <c r="I6" s="200"/>
      <c r="J6" s="200"/>
    </row>
    <row r="7" spans="1:10" ht="18" customHeight="1" x14ac:dyDescent="0.2">
      <c r="A7" s="124">
        <v>7</v>
      </c>
      <c r="B7" s="124" t="s">
        <v>210</v>
      </c>
      <c r="C7" s="129" t="s">
        <v>139</v>
      </c>
      <c r="D7" s="125" t="s">
        <v>218</v>
      </c>
      <c r="E7" s="126">
        <v>30853915</v>
      </c>
      <c r="F7" s="127">
        <v>700.88728000000003</v>
      </c>
      <c r="G7" s="127">
        <v>810.19315000000006</v>
      </c>
      <c r="H7" s="127">
        <f t="shared" si="0"/>
        <v>109.30587000000003</v>
      </c>
      <c r="I7" s="200"/>
      <c r="J7" s="200"/>
    </row>
    <row r="8" spans="1:10" ht="18" customHeight="1" x14ac:dyDescent="0.2">
      <c r="A8" s="124">
        <v>8</v>
      </c>
      <c r="B8" s="124" t="s">
        <v>219</v>
      </c>
      <c r="C8" s="125" t="s">
        <v>167</v>
      </c>
      <c r="D8" s="125" t="s">
        <v>220</v>
      </c>
      <c r="E8" s="128">
        <v>17335469</v>
      </c>
      <c r="F8" s="127">
        <v>1047.2877599999999</v>
      </c>
      <c r="G8" s="127">
        <v>1047.25549</v>
      </c>
      <c r="H8" s="127">
        <f t="shared" si="0"/>
        <v>-3.2269999999925858E-2</v>
      </c>
      <c r="I8" s="200"/>
      <c r="J8" s="200"/>
    </row>
    <row r="9" spans="1:10" ht="18" customHeight="1" x14ac:dyDescent="0.2">
      <c r="A9" s="143">
        <v>8</v>
      </c>
      <c r="B9" s="124" t="s">
        <v>219</v>
      </c>
      <c r="C9" s="125" t="s">
        <v>154</v>
      </c>
      <c r="D9" s="125" t="s">
        <v>221</v>
      </c>
      <c r="E9" s="126" t="s">
        <v>222</v>
      </c>
      <c r="F9" s="127">
        <v>2228.8836800000004</v>
      </c>
      <c r="G9" s="127">
        <v>2351.6506800000002</v>
      </c>
      <c r="H9" s="127">
        <f t="shared" si="0"/>
        <v>122.76699999999983</v>
      </c>
      <c r="I9" s="200"/>
      <c r="J9" s="200"/>
    </row>
    <row r="10" spans="1:10" ht="18" customHeight="1" x14ac:dyDescent="0.2">
      <c r="A10" s="124">
        <v>8</v>
      </c>
      <c r="B10" s="124" t="s">
        <v>219</v>
      </c>
      <c r="C10" s="125" t="s">
        <v>166</v>
      </c>
      <c r="D10" s="125" t="s">
        <v>223</v>
      </c>
      <c r="E10" s="128">
        <v>17335965</v>
      </c>
      <c r="F10" s="127">
        <v>347.47678999999999</v>
      </c>
      <c r="G10" s="127">
        <v>231.79423</v>
      </c>
      <c r="H10" s="127">
        <f t="shared" si="0"/>
        <v>-115.68256</v>
      </c>
      <c r="I10" s="200"/>
      <c r="J10" s="200"/>
    </row>
    <row r="11" spans="1:10" ht="18" customHeight="1" x14ac:dyDescent="0.2">
      <c r="A11" s="124">
        <v>8</v>
      </c>
      <c r="B11" s="124" t="s">
        <v>219</v>
      </c>
      <c r="C11" s="125" t="s">
        <v>166</v>
      </c>
      <c r="D11" s="125" t="s">
        <v>224</v>
      </c>
      <c r="E11" s="128">
        <v>44455356</v>
      </c>
      <c r="F11" s="127">
        <v>1581.89822</v>
      </c>
      <c r="G11" s="127">
        <v>1717.9896899999999</v>
      </c>
      <c r="H11" s="127">
        <f t="shared" si="0"/>
        <v>136.09146999999984</v>
      </c>
      <c r="I11" s="200"/>
      <c r="J11" s="200"/>
    </row>
    <row r="12" spans="1:10" ht="18" customHeight="1" x14ac:dyDescent="0.2">
      <c r="A12" s="124">
        <v>8</v>
      </c>
      <c r="B12" s="124" t="s">
        <v>219</v>
      </c>
      <c r="C12" s="125" t="s">
        <v>148</v>
      </c>
      <c r="D12" s="125" t="s">
        <v>225</v>
      </c>
      <c r="E12" s="128" t="s">
        <v>226</v>
      </c>
      <c r="F12" s="127">
        <v>122.29142999999999</v>
      </c>
      <c r="G12" s="127">
        <v>122.29142999999999</v>
      </c>
      <c r="H12" s="127">
        <f t="shared" si="0"/>
        <v>0</v>
      </c>
      <c r="I12" s="200"/>
      <c r="J12" s="200"/>
    </row>
    <row r="13" spans="1:10" ht="18" customHeight="1" x14ac:dyDescent="0.2">
      <c r="A13" s="124">
        <v>8</v>
      </c>
      <c r="B13" s="124" t="s">
        <v>219</v>
      </c>
      <c r="C13" s="125" t="s">
        <v>155</v>
      </c>
      <c r="D13" s="125" t="s">
        <v>227</v>
      </c>
      <c r="E13" s="128">
        <v>17336163</v>
      </c>
      <c r="F13" s="127">
        <v>3108.2069700000002</v>
      </c>
      <c r="G13" s="127">
        <v>3152.7298400000004</v>
      </c>
      <c r="H13" s="127">
        <f t="shared" si="0"/>
        <v>44.522870000000239</v>
      </c>
      <c r="I13" s="200"/>
      <c r="J13" s="200"/>
    </row>
    <row r="14" spans="1:10" ht="18" customHeight="1" x14ac:dyDescent="0.2">
      <c r="A14" s="124">
        <v>8</v>
      </c>
      <c r="B14" s="124" t="s">
        <v>219</v>
      </c>
      <c r="C14" s="125" t="s">
        <v>164</v>
      </c>
      <c r="D14" s="125" t="s">
        <v>228</v>
      </c>
      <c r="E14" s="128" t="s">
        <v>229</v>
      </c>
      <c r="F14" s="127">
        <v>8231.5619699999988</v>
      </c>
      <c r="G14" s="127">
        <v>8399.9312399999999</v>
      </c>
      <c r="H14" s="127">
        <f t="shared" si="0"/>
        <v>168.36927000000105</v>
      </c>
      <c r="I14" s="200"/>
      <c r="J14" s="200"/>
    </row>
    <row r="15" spans="1:10" ht="18" customHeight="1" x14ac:dyDescent="0.2">
      <c r="A15" s="124">
        <v>8</v>
      </c>
      <c r="B15" s="124" t="s">
        <v>219</v>
      </c>
      <c r="C15" s="125" t="s">
        <v>163</v>
      </c>
      <c r="D15" s="125" t="s">
        <v>230</v>
      </c>
      <c r="E15" s="128">
        <v>17335795</v>
      </c>
      <c r="F15" s="127">
        <v>7407.2895499999995</v>
      </c>
      <c r="G15" s="127">
        <v>7617.2895499999995</v>
      </c>
      <c r="H15" s="127">
        <f t="shared" si="0"/>
        <v>210</v>
      </c>
      <c r="I15" s="200"/>
      <c r="J15" s="200"/>
    </row>
    <row r="16" spans="1:10" ht="18" customHeight="1" x14ac:dyDescent="0.2">
      <c r="A16" s="143">
        <v>8</v>
      </c>
      <c r="B16" s="124" t="s">
        <v>219</v>
      </c>
      <c r="C16" s="129" t="s">
        <v>170</v>
      </c>
      <c r="D16" s="125" t="s">
        <v>231</v>
      </c>
      <c r="E16" s="126" t="s">
        <v>232</v>
      </c>
      <c r="F16" s="127">
        <v>3504.43039</v>
      </c>
      <c r="G16" s="127">
        <v>3575.0131699999997</v>
      </c>
      <c r="H16" s="127">
        <f t="shared" si="0"/>
        <v>70.58277999999973</v>
      </c>
      <c r="I16" s="200"/>
      <c r="J16" s="200"/>
    </row>
    <row r="17" spans="1:10" ht="18" customHeight="1" x14ac:dyDescent="0.2">
      <c r="A17" s="124">
        <v>8</v>
      </c>
      <c r="B17" s="124" t="s">
        <v>219</v>
      </c>
      <c r="C17" s="129" t="s">
        <v>170</v>
      </c>
      <c r="D17" s="125" t="s">
        <v>233</v>
      </c>
      <c r="E17" s="128" t="s">
        <v>234</v>
      </c>
      <c r="F17" s="127">
        <v>351.64049999999997</v>
      </c>
      <c r="G17" s="127">
        <v>111.00511</v>
      </c>
      <c r="H17" s="127">
        <f t="shared" si="0"/>
        <v>-240.63538999999997</v>
      </c>
      <c r="I17" s="200"/>
      <c r="J17" s="200"/>
    </row>
    <row r="18" spans="1:10" ht="18" customHeight="1" x14ac:dyDescent="0.2">
      <c r="A18" s="124">
        <v>10</v>
      </c>
      <c r="B18" s="124" t="s">
        <v>219</v>
      </c>
      <c r="C18" s="129" t="s">
        <v>145</v>
      </c>
      <c r="D18" s="125" t="s">
        <v>235</v>
      </c>
      <c r="E18" s="128">
        <v>17336015</v>
      </c>
      <c r="F18" s="127">
        <v>359.20795000000004</v>
      </c>
      <c r="G18" s="127">
        <v>359.20795000000004</v>
      </c>
      <c r="H18" s="127">
        <f t="shared" si="0"/>
        <v>0</v>
      </c>
      <c r="I18" s="200"/>
      <c r="J18" s="200"/>
    </row>
    <row r="19" spans="1:10" ht="18" customHeight="1" x14ac:dyDescent="0.2">
      <c r="A19" s="143">
        <v>11</v>
      </c>
      <c r="B19" s="124" t="s">
        <v>219</v>
      </c>
      <c r="C19" s="125" t="s">
        <v>165</v>
      </c>
      <c r="D19" s="125" t="s">
        <v>236</v>
      </c>
      <c r="E19" s="126">
        <v>36167991</v>
      </c>
      <c r="F19" s="127">
        <v>89.83493</v>
      </c>
      <c r="G19" s="127">
        <v>102.89105000000001</v>
      </c>
      <c r="H19" s="127">
        <f t="shared" si="0"/>
        <v>13.056120000000007</v>
      </c>
      <c r="I19" s="200"/>
      <c r="J19" s="200"/>
    </row>
    <row r="20" spans="1:10" ht="18" customHeight="1" x14ac:dyDescent="0.2">
      <c r="A20" s="143">
        <v>11</v>
      </c>
      <c r="B20" s="124" t="s">
        <v>219</v>
      </c>
      <c r="C20" s="125" t="s">
        <v>164</v>
      </c>
      <c r="D20" s="125" t="s">
        <v>237</v>
      </c>
      <c r="E20" s="128" t="s">
        <v>238</v>
      </c>
      <c r="F20" s="127">
        <v>2343.7784100000003</v>
      </c>
      <c r="G20" s="127">
        <v>2367.4381699999999</v>
      </c>
      <c r="H20" s="127">
        <f t="shared" si="0"/>
        <v>23.659759999999551</v>
      </c>
      <c r="I20" s="200"/>
      <c r="J20" s="200"/>
    </row>
    <row r="21" spans="1:10" ht="18" customHeight="1" x14ac:dyDescent="0.2">
      <c r="A21" s="124">
        <v>11</v>
      </c>
      <c r="B21" s="124" t="s">
        <v>219</v>
      </c>
      <c r="C21" s="129" t="s">
        <v>172</v>
      </c>
      <c r="D21" s="125" t="s">
        <v>239</v>
      </c>
      <c r="E21" s="128">
        <v>36084221</v>
      </c>
      <c r="F21" s="127">
        <v>387.95828</v>
      </c>
      <c r="G21" s="127">
        <v>520.27981</v>
      </c>
      <c r="H21" s="127">
        <f t="shared" si="0"/>
        <v>132.32153</v>
      </c>
      <c r="I21" s="200"/>
      <c r="J21" s="200"/>
    </row>
    <row r="22" spans="1:10" ht="17.25" customHeight="1" x14ac:dyDescent="0.2">
      <c r="A22" s="124">
        <v>11</v>
      </c>
      <c r="B22" s="124" t="s">
        <v>219</v>
      </c>
      <c r="C22" s="129" t="s">
        <v>156</v>
      </c>
      <c r="D22" s="125" t="s">
        <v>240</v>
      </c>
      <c r="E22" s="126">
        <v>31908977</v>
      </c>
      <c r="F22" s="127">
        <v>353.75265999999999</v>
      </c>
      <c r="G22" s="127">
        <v>381.75167999999996</v>
      </c>
      <c r="H22" s="127">
        <f t="shared" si="0"/>
        <v>27.999019999999973</v>
      </c>
      <c r="I22" s="200"/>
      <c r="J22" s="200"/>
    </row>
    <row r="23" spans="1:10" s="130" customFormat="1" ht="18" customHeight="1" x14ac:dyDescent="0.2">
      <c r="A23" s="124">
        <v>12</v>
      </c>
      <c r="B23" s="124" t="s">
        <v>219</v>
      </c>
      <c r="C23" s="129" t="s">
        <v>147</v>
      </c>
      <c r="D23" s="125" t="s">
        <v>241</v>
      </c>
      <c r="E23" s="126">
        <v>37954032</v>
      </c>
      <c r="F23" s="127">
        <v>150.14183</v>
      </c>
      <c r="G23" s="127">
        <v>150.14183</v>
      </c>
      <c r="H23" s="127">
        <f t="shared" si="0"/>
        <v>0</v>
      </c>
      <c r="I23" s="200"/>
      <c r="J23" s="200"/>
    </row>
    <row r="24" spans="1:10" s="130" customFormat="1" ht="18" customHeight="1" x14ac:dyDescent="0.2">
      <c r="A24" s="231" t="s">
        <v>4</v>
      </c>
      <c r="B24" s="232"/>
      <c r="C24" s="232"/>
      <c r="D24" s="232"/>
      <c r="E24" s="233"/>
      <c r="F24" s="234">
        <f>SUM(F3:F23)</f>
        <v>89700.660819999976</v>
      </c>
      <c r="G24" s="234">
        <f>SUM(G3:G23)</f>
        <v>92853.396539999987</v>
      </c>
      <c r="H24" s="234">
        <f>SUM(H3:H23)</f>
        <v>3152.7357199999969</v>
      </c>
      <c r="I24" s="200"/>
      <c r="J24" s="200"/>
    </row>
    <row r="25" spans="1:10" s="130" customFormat="1" ht="18" customHeight="1" x14ac:dyDescent="0.2">
      <c r="A25" s="200"/>
      <c r="B25" s="200"/>
      <c r="C25" s="200"/>
      <c r="D25" s="200"/>
      <c r="E25" s="200"/>
      <c r="F25" s="200"/>
      <c r="G25" s="200"/>
      <c r="H25" s="200"/>
      <c r="I25" s="123"/>
      <c r="J25" s="123"/>
    </row>
    <row r="26" spans="1:10" s="130" customFormat="1" ht="18" customHeight="1" x14ac:dyDescent="0.2">
      <c r="A26" s="130" t="s">
        <v>242</v>
      </c>
      <c r="B26" s="235"/>
      <c r="C26" s="235"/>
      <c r="D26" s="235"/>
      <c r="E26" s="235"/>
      <c r="F26" s="236"/>
      <c r="G26" s="236"/>
      <c r="H26" s="236"/>
      <c r="I26" s="123"/>
      <c r="J26" s="123"/>
    </row>
    <row r="27" spans="1:10" s="111" customFormat="1" ht="14.25" x14ac:dyDescent="0.2">
      <c r="A27" s="131" t="s">
        <v>203</v>
      </c>
      <c r="B27" s="132"/>
      <c r="C27" s="132"/>
      <c r="D27" s="132"/>
      <c r="E27" s="132"/>
      <c r="F27" s="133"/>
      <c r="G27" s="133"/>
      <c r="H27" s="133"/>
    </row>
    <row r="28" spans="1:10" s="130" customFormat="1" ht="12.75" customHeight="1" x14ac:dyDescent="0.2">
      <c r="A28" s="134">
        <v>1</v>
      </c>
      <c r="B28" s="753" t="s">
        <v>243</v>
      </c>
      <c r="C28" s="753"/>
      <c r="D28" s="753"/>
      <c r="F28" s="131"/>
    </row>
    <row r="29" spans="1:10" s="130" customFormat="1" ht="12.75" customHeight="1" x14ac:dyDescent="0.2">
      <c r="A29" s="134">
        <v>2</v>
      </c>
      <c r="B29" s="753" t="s">
        <v>244</v>
      </c>
      <c r="C29" s="753"/>
      <c r="D29" s="753"/>
      <c r="F29" s="135"/>
    </row>
    <row r="30" spans="1:10" s="130" customFormat="1" ht="12.75" customHeight="1" x14ac:dyDescent="0.2">
      <c r="A30" s="134">
        <v>3</v>
      </c>
      <c r="B30" s="750" t="s">
        <v>245</v>
      </c>
      <c r="C30" s="750"/>
      <c r="D30" s="750"/>
      <c r="F30" s="135"/>
    </row>
    <row r="31" spans="1:10" s="130" customFormat="1" ht="12.75" customHeight="1" x14ac:dyDescent="0.2">
      <c r="A31" s="134">
        <v>4</v>
      </c>
      <c r="B31" s="750" t="s">
        <v>246</v>
      </c>
      <c r="C31" s="750"/>
      <c r="D31" s="750"/>
    </row>
    <row r="32" spans="1:10" s="130" customFormat="1" ht="12.75" customHeight="1" x14ac:dyDescent="0.2">
      <c r="A32" s="134">
        <v>5</v>
      </c>
      <c r="B32" s="750" t="s">
        <v>247</v>
      </c>
      <c r="C32" s="750"/>
      <c r="D32" s="750"/>
    </row>
    <row r="33" spans="1:6" s="130" customFormat="1" ht="12.75" customHeight="1" x14ac:dyDescent="0.2">
      <c r="A33" s="134">
        <v>6</v>
      </c>
      <c r="B33" s="750" t="s">
        <v>248</v>
      </c>
      <c r="C33" s="750"/>
      <c r="D33" s="750"/>
    </row>
    <row r="34" spans="1:6" s="130" customFormat="1" ht="12.75" customHeight="1" x14ac:dyDescent="0.2">
      <c r="A34" s="134">
        <v>7</v>
      </c>
      <c r="B34" s="750" t="s">
        <v>249</v>
      </c>
      <c r="C34" s="750"/>
      <c r="D34" s="750"/>
      <c r="E34" s="136"/>
    </row>
    <row r="35" spans="1:6" s="130" customFormat="1" ht="12.75" customHeight="1" x14ac:dyDescent="0.2">
      <c r="A35" s="134">
        <v>8</v>
      </c>
      <c r="B35" s="750" t="s">
        <v>250</v>
      </c>
      <c r="C35" s="750"/>
      <c r="D35" s="750"/>
      <c r="E35" s="136"/>
    </row>
    <row r="36" spans="1:6" s="130" customFormat="1" ht="12.75" customHeight="1" x14ac:dyDescent="0.2">
      <c r="A36" s="134">
        <v>9</v>
      </c>
      <c r="B36" s="750" t="s">
        <v>251</v>
      </c>
      <c r="C36" s="750"/>
      <c r="D36" s="750"/>
      <c r="E36" s="137"/>
      <c r="F36" s="138"/>
    </row>
    <row r="37" spans="1:6" s="130" customFormat="1" ht="12.75" customHeight="1" x14ac:dyDescent="0.2">
      <c r="A37" s="134">
        <v>10</v>
      </c>
      <c r="B37" s="750" t="s">
        <v>252</v>
      </c>
      <c r="C37" s="750"/>
      <c r="D37" s="750"/>
      <c r="E37" s="136"/>
    </row>
    <row r="38" spans="1:6" s="130" customFormat="1" ht="12.75" customHeight="1" x14ac:dyDescent="0.2">
      <c r="A38" s="134">
        <v>11</v>
      </c>
      <c r="B38" s="750" t="s">
        <v>253</v>
      </c>
      <c r="C38" s="750"/>
      <c r="D38" s="750"/>
      <c r="E38" s="136"/>
    </row>
    <row r="39" spans="1:6" s="130" customFormat="1" ht="12.75" customHeight="1" x14ac:dyDescent="0.2">
      <c r="A39" s="134">
        <v>12</v>
      </c>
      <c r="B39" s="750" t="s">
        <v>254</v>
      </c>
      <c r="C39" s="750"/>
      <c r="D39" s="750"/>
      <c r="E39" s="139"/>
    </row>
    <row r="40" spans="1:6" s="130" customFormat="1" ht="12.75" customHeight="1" x14ac:dyDescent="0.2">
      <c r="A40" s="140">
        <v>13</v>
      </c>
      <c r="B40" s="750" t="s">
        <v>255</v>
      </c>
      <c r="C40" s="750"/>
      <c r="D40" s="750"/>
      <c r="E40" s="139"/>
    </row>
    <row r="41" spans="1:6" s="130" customFormat="1" ht="9.75" customHeight="1" x14ac:dyDescent="0.2">
      <c r="E41" s="139"/>
    </row>
    <row r="42" spans="1:6" s="130" customFormat="1" ht="14.25" x14ac:dyDescent="0.2">
      <c r="A42" s="141" t="s">
        <v>204</v>
      </c>
      <c r="B42" s="142"/>
      <c r="E42" s="139"/>
    </row>
    <row r="43" spans="1:6" s="130" customFormat="1" ht="12.75" customHeight="1" x14ac:dyDescent="0.2">
      <c r="A43" s="134" t="s">
        <v>210</v>
      </c>
      <c r="B43" s="750" t="s">
        <v>256</v>
      </c>
      <c r="C43" s="750"/>
      <c r="D43" s="750"/>
      <c r="E43" s="139"/>
    </row>
    <row r="44" spans="1:6" s="130" customFormat="1" ht="12.75" customHeight="1" x14ac:dyDescent="0.2">
      <c r="A44" s="134" t="s">
        <v>219</v>
      </c>
      <c r="B44" s="750" t="s">
        <v>257</v>
      </c>
      <c r="C44" s="750"/>
      <c r="D44" s="750"/>
    </row>
    <row r="45" spans="1:6" ht="14.25" x14ac:dyDescent="0.2"/>
  </sheetData>
  <mergeCells count="16">
    <mergeCell ref="B32:D32"/>
    <mergeCell ref="A1:H1"/>
    <mergeCell ref="B28:D28"/>
    <mergeCell ref="B29:D29"/>
    <mergeCell ref="B30:D30"/>
    <mergeCell ref="B31:D31"/>
    <mergeCell ref="B39:D39"/>
    <mergeCell ref="B40:D40"/>
    <mergeCell ref="B43:D43"/>
    <mergeCell ref="B44:D44"/>
    <mergeCell ref="B33:D33"/>
    <mergeCell ref="B34:D34"/>
    <mergeCell ref="B35:D35"/>
    <mergeCell ref="B36:D36"/>
    <mergeCell ref="B37:D37"/>
    <mergeCell ref="B38:D38"/>
  </mergeCells>
  <conditionalFormatting sqref="H27">
    <cfRule type="cellIs" dxfId="2" priority="3" stopIfTrue="1" operator="lessThan">
      <formula>0</formula>
    </cfRule>
  </conditionalFormatting>
  <conditionalFormatting sqref="H26">
    <cfRule type="cellIs" dxfId="1" priority="2" stopIfTrue="1" operator="lessThan">
      <formula>0</formula>
    </cfRule>
  </conditionalFormatting>
  <conditionalFormatting sqref="H3:H24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110"/>
  <sheetViews>
    <sheetView showGridLines="0" zoomScale="70" zoomScaleNormal="70" zoomScaleSheetLayoutView="75" workbookViewId="0">
      <pane xSplit="6" ySplit="5" topLeftCell="G69" activePane="bottomRight" state="frozen"/>
      <selection activeCell="A27" sqref="A27"/>
      <selection pane="topRight" activeCell="A27" sqref="A27"/>
      <selection pane="bottomLeft" activeCell="A27" sqref="A27"/>
      <selection pane="bottomRight" activeCell="A27" sqref="A27"/>
    </sheetView>
  </sheetViews>
  <sheetFormatPr defaultRowHeight="12.75" x14ac:dyDescent="0.2"/>
  <cols>
    <col min="1" max="1" width="17.28515625" style="116" customWidth="1"/>
    <col min="2" max="2" width="6.42578125" style="116" customWidth="1"/>
    <col min="3" max="3" width="7.7109375" style="116" customWidth="1"/>
    <col min="4" max="4" width="39.140625" style="116" customWidth="1"/>
    <col min="5" max="5" width="9.5703125" style="116" customWidth="1"/>
    <col min="6" max="6" width="14.28515625" style="323" customWidth="1"/>
    <col min="7" max="7" width="16.5703125" style="323" customWidth="1"/>
    <col min="8" max="8" width="16" style="116" customWidth="1"/>
    <col min="9" max="9" width="12.140625" style="116" customWidth="1"/>
    <col min="10" max="10" width="14.140625" style="116" customWidth="1"/>
    <col min="11" max="11" width="14.42578125" style="145" customWidth="1"/>
    <col min="12" max="12" width="16.140625" style="145" customWidth="1"/>
    <col min="13" max="13" width="13.28515625" style="145" customWidth="1"/>
    <col min="14" max="14" width="16.85546875" style="145" customWidth="1"/>
    <col min="15" max="15" width="17.7109375" style="145" customWidth="1"/>
    <col min="16" max="16" width="9.85546875" style="116" customWidth="1"/>
    <col min="17" max="17" width="10" style="116" customWidth="1"/>
    <col min="18" max="18" width="16.5703125" style="116" customWidth="1"/>
    <col min="19" max="19" width="9.140625" style="116"/>
    <col min="20" max="16384" width="9.140625" style="145"/>
  </cols>
  <sheetData>
    <row r="1" spans="1:17" ht="25.5" customHeight="1" x14ac:dyDescent="0.2">
      <c r="A1" s="763" t="s">
        <v>258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</row>
    <row r="2" spans="1:17" ht="15" customHeight="1" x14ac:dyDescent="0.25">
      <c r="A2" s="761" t="s">
        <v>131</v>
      </c>
      <c r="B2" s="757" t="s">
        <v>259</v>
      </c>
      <c r="C2" s="757" t="s">
        <v>260</v>
      </c>
      <c r="D2" s="757" t="s">
        <v>205</v>
      </c>
      <c r="E2" s="757" t="s">
        <v>206</v>
      </c>
      <c r="F2" s="757" t="s">
        <v>261</v>
      </c>
      <c r="G2" s="759" t="s">
        <v>262</v>
      </c>
      <c r="H2" s="757" t="s">
        <v>263</v>
      </c>
      <c r="I2" s="757" t="s">
        <v>264</v>
      </c>
      <c r="J2" s="757" t="s">
        <v>265</v>
      </c>
      <c r="K2" s="754" t="s">
        <v>266</v>
      </c>
      <c r="L2" s="755"/>
      <c r="M2" s="755"/>
      <c r="N2" s="756"/>
      <c r="O2" s="764" t="s">
        <v>267</v>
      </c>
    </row>
    <row r="3" spans="1:17" ht="90" customHeight="1" x14ac:dyDescent="0.2">
      <c r="A3" s="762"/>
      <c r="B3" s="758"/>
      <c r="C3" s="758"/>
      <c r="D3" s="758"/>
      <c r="E3" s="758"/>
      <c r="F3" s="758"/>
      <c r="G3" s="760"/>
      <c r="H3" s="758"/>
      <c r="I3" s="758"/>
      <c r="J3" s="758"/>
      <c r="K3" s="237" t="s">
        <v>268</v>
      </c>
      <c r="L3" s="238" t="s">
        <v>269</v>
      </c>
      <c r="M3" s="238" t="s">
        <v>270</v>
      </c>
      <c r="N3" s="238" t="s">
        <v>271</v>
      </c>
      <c r="O3" s="765"/>
    </row>
    <row r="4" spans="1:17" s="151" customFormat="1" ht="25.5" x14ac:dyDescent="0.2">
      <c r="A4" s="222" t="s">
        <v>160</v>
      </c>
      <c r="B4" s="224">
        <v>1</v>
      </c>
      <c r="C4" s="224" t="s">
        <v>210</v>
      </c>
      <c r="D4" s="222" t="s">
        <v>211</v>
      </c>
      <c r="E4" s="239" t="s">
        <v>212</v>
      </c>
      <c r="F4" s="225" t="s">
        <v>272</v>
      </c>
      <c r="G4" s="223">
        <v>8498.88076</v>
      </c>
      <c r="H4" s="240"/>
      <c r="I4" s="226"/>
      <c r="J4" s="226"/>
      <c r="K4" s="241">
        <v>0</v>
      </c>
      <c r="L4" s="241">
        <v>4343.5600809931611</v>
      </c>
      <c r="M4" s="242">
        <v>39510</v>
      </c>
      <c r="N4" s="241">
        <v>996.54823076412401</v>
      </c>
      <c r="O4" s="241">
        <v>2200</v>
      </c>
      <c r="P4" s="116"/>
      <c r="Q4" s="116"/>
    </row>
    <row r="5" spans="1:17" s="151" customFormat="1" ht="25.5" x14ac:dyDescent="0.2">
      <c r="A5" s="222" t="s">
        <v>159</v>
      </c>
      <c r="B5" s="224">
        <v>11</v>
      </c>
      <c r="C5" s="224" t="s">
        <v>219</v>
      </c>
      <c r="D5" s="222" t="s">
        <v>273</v>
      </c>
      <c r="E5" s="243">
        <v>36167908</v>
      </c>
      <c r="F5" s="225" t="s">
        <v>274</v>
      </c>
      <c r="G5" s="223">
        <v>0</v>
      </c>
      <c r="H5" s="240"/>
      <c r="I5" s="226"/>
      <c r="J5" s="226"/>
      <c r="K5" s="241">
        <v>48.962209999999999</v>
      </c>
      <c r="L5" s="241">
        <v>49.047249999999998</v>
      </c>
      <c r="M5" s="242">
        <v>39967</v>
      </c>
      <c r="N5" s="241">
        <v>0</v>
      </c>
      <c r="O5" s="241">
        <v>0</v>
      </c>
      <c r="P5" s="116"/>
      <c r="Q5" s="116"/>
    </row>
    <row r="6" spans="1:17" s="151" customFormat="1" ht="25.5" x14ac:dyDescent="0.2">
      <c r="A6" s="222" t="s">
        <v>139</v>
      </c>
      <c r="B6" s="224">
        <v>1</v>
      </c>
      <c r="C6" s="224" t="s">
        <v>210</v>
      </c>
      <c r="D6" s="222" t="s">
        <v>213</v>
      </c>
      <c r="E6" s="239" t="s">
        <v>214</v>
      </c>
      <c r="F6" s="225" t="s">
        <v>272</v>
      </c>
      <c r="G6" s="223">
        <v>8071.0153300000002</v>
      </c>
      <c r="H6" s="203"/>
      <c r="I6" s="244"/>
      <c r="J6" s="203"/>
      <c r="K6" s="241">
        <v>478.75641999999999</v>
      </c>
      <c r="L6" s="241">
        <v>10363.452029999999</v>
      </c>
      <c r="M6" s="242">
        <v>39841</v>
      </c>
      <c r="N6" s="241">
        <v>8457.0058800000006</v>
      </c>
      <c r="O6" s="241">
        <v>1500</v>
      </c>
      <c r="P6" s="116"/>
      <c r="Q6" s="116"/>
    </row>
    <row r="7" spans="1:17" s="151" customFormat="1" ht="17.25" customHeight="1" x14ac:dyDescent="0.2">
      <c r="A7" s="222" t="s">
        <v>139</v>
      </c>
      <c r="B7" s="224">
        <v>1</v>
      </c>
      <c r="C7" s="224" t="s">
        <v>210</v>
      </c>
      <c r="D7" s="222" t="s">
        <v>215</v>
      </c>
      <c r="E7" s="243">
        <v>31813861</v>
      </c>
      <c r="F7" s="225" t="s">
        <v>272</v>
      </c>
      <c r="G7" s="223">
        <v>42504.769659999998</v>
      </c>
      <c r="H7" s="203"/>
      <c r="I7" s="244"/>
      <c r="J7" s="203"/>
      <c r="K7" s="241">
        <v>0</v>
      </c>
      <c r="L7" s="241">
        <v>0</v>
      </c>
      <c r="M7" s="226"/>
      <c r="N7" s="241">
        <v>0</v>
      </c>
      <c r="O7" s="241">
        <v>4200</v>
      </c>
      <c r="P7" s="116"/>
      <c r="Q7" s="116"/>
    </row>
    <row r="8" spans="1:17" s="151" customFormat="1" ht="17.25" customHeight="1" x14ac:dyDescent="0.2">
      <c r="A8" s="222" t="s">
        <v>139</v>
      </c>
      <c r="B8" s="224">
        <v>7</v>
      </c>
      <c r="C8" s="224" t="s">
        <v>210</v>
      </c>
      <c r="D8" s="222" t="s">
        <v>218</v>
      </c>
      <c r="E8" s="243">
        <v>30853915</v>
      </c>
      <c r="F8" s="225" t="s">
        <v>272</v>
      </c>
      <c r="G8" s="223">
        <v>810.19315000000006</v>
      </c>
      <c r="H8" s="203"/>
      <c r="I8" s="244"/>
      <c r="J8" s="203"/>
      <c r="K8" s="241">
        <v>0</v>
      </c>
      <c r="L8" s="241">
        <v>0</v>
      </c>
      <c r="M8" s="245"/>
      <c r="N8" s="241">
        <v>0</v>
      </c>
      <c r="O8" s="241">
        <v>650.79101000000003</v>
      </c>
      <c r="P8" s="116"/>
      <c r="Q8" s="116"/>
    </row>
    <row r="9" spans="1:17" s="151" customFormat="1" ht="17.25" customHeight="1" x14ac:dyDescent="0.2">
      <c r="A9" s="222" t="s">
        <v>167</v>
      </c>
      <c r="B9" s="224">
        <v>8</v>
      </c>
      <c r="C9" s="224" t="s">
        <v>219</v>
      </c>
      <c r="D9" s="222" t="s">
        <v>220</v>
      </c>
      <c r="E9" s="243">
        <v>17335469</v>
      </c>
      <c r="F9" s="225" t="s">
        <v>272</v>
      </c>
      <c r="G9" s="223">
        <v>1047.25549</v>
      </c>
      <c r="H9" s="203"/>
      <c r="I9" s="244"/>
      <c r="J9" s="203"/>
      <c r="K9" s="241">
        <v>0</v>
      </c>
      <c r="L9" s="241">
        <v>0</v>
      </c>
      <c r="M9" s="246">
        <v>40458</v>
      </c>
      <c r="N9" s="241">
        <v>7.6346000000000007</v>
      </c>
      <c r="O9" s="241">
        <v>0</v>
      </c>
      <c r="P9" s="116"/>
      <c r="Q9" s="116"/>
    </row>
    <row r="10" spans="1:17" s="151" customFormat="1" ht="25.5" x14ac:dyDescent="0.2">
      <c r="A10" s="226" t="s">
        <v>154</v>
      </c>
      <c r="B10" s="203">
        <v>8</v>
      </c>
      <c r="C10" s="203" t="s">
        <v>219</v>
      </c>
      <c r="D10" s="222" t="s">
        <v>221</v>
      </c>
      <c r="E10" s="239" t="s">
        <v>222</v>
      </c>
      <c r="F10" s="225" t="s">
        <v>272</v>
      </c>
      <c r="G10" s="223">
        <v>2351.6506800000002</v>
      </c>
      <c r="H10" s="203"/>
      <c r="I10" s="247"/>
      <c r="J10" s="248"/>
      <c r="K10" s="241">
        <v>6.7227600000000001</v>
      </c>
      <c r="L10" s="241">
        <v>6.7227600000000001</v>
      </c>
      <c r="M10" s="246">
        <v>40476</v>
      </c>
      <c r="N10" s="241">
        <v>0</v>
      </c>
      <c r="O10" s="241">
        <v>0</v>
      </c>
      <c r="P10" s="116"/>
      <c r="Q10" s="116"/>
    </row>
    <row r="11" spans="1:17" s="151" customFormat="1" ht="18" customHeight="1" x14ac:dyDescent="0.2">
      <c r="A11" s="226" t="s">
        <v>154</v>
      </c>
      <c r="B11" s="203">
        <v>9</v>
      </c>
      <c r="C11" s="203" t="s">
        <v>219</v>
      </c>
      <c r="D11" s="222" t="s">
        <v>275</v>
      </c>
      <c r="E11" s="239" t="s">
        <v>276</v>
      </c>
      <c r="F11" s="225" t="s">
        <v>274</v>
      </c>
      <c r="G11" s="223">
        <v>0</v>
      </c>
      <c r="H11" s="203"/>
      <c r="I11" s="247"/>
      <c r="J11" s="248"/>
      <c r="K11" s="241">
        <v>1.1126500000000001</v>
      </c>
      <c r="L11" s="241">
        <v>1.1126500000000001</v>
      </c>
      <c r="M11" s="247">
        <v>40476</v>
      </c>
      <c r="N11" s="241">
        <v>0</v>
      </c>
      <c r="O11" s="241">
        <v>0</v>
      </c>
      <c r="P11" s="116"/>
      <c r="Q11" s="116"/>
    </row>
    <row r="12" spans="1:17" s="151" customFormat="1" ht="18" customHeight="1" x14ac:dyDescent="0.2">
      <c r="A12" s="226" t="s">
        <v>166</v>
      </c>
      <c r="B12" s="224">
        <v>8</v>
      </c>
      <c r="C12" s="224" t="s">
        <v>219</v>
      </c>
      <c r="D12" s="222" t="s">
        <v>223</v>
      </c>
      <c r="E12" s="243">
        <v>17335965</v>
      </c>
      <c r="F12" s="225" t="s">
        <v>277</v>
      </c>
      <c r="G12" s="223">
        <v>231.79423</v>
      </c>
      <c r="H12" s="203"/>
      <c r="I12" s="247"/>
      <c r="J12" s="248"/>
      <c r="K12" s="241">
        <v>1107.7281499999999</v>
      </c>
      <c r="L12" s="241">
        <v>0</v>
      </c>
      <c r="M12" s="249"/>
      <c r="N12" s="241">
        <v>0</v>
      </c>
      <c r="O12" s="241">
        <v>0</v>
      </c>
      <c r="P12" s="116"/>
      <c r="Q12" s="116"/>
    </row>
    <row r="13" spans="1:17" s="151" customFormat="1" ht="25.5" x14ac:dyDescent="0.2">
      <c r="A13" s="226" t="s">
        <v>166</v>
      </c>
      <c r="B13" s="224">
        <v>8</v>
      </c>
      <c r="C13" s="224" t="s">
        <v>219</v>
      </c>
      <c r="D13" s="222" t="s">
        <v>224</v>
      </c>
      <c r="E13" s="243">
        <v>44455356</v>
      </c>
      <c r="F13" s="224" t="s">
        <v>272</v>
      </c>
      <c r="G13" s="223">
        <v>1717.9896899999999</v>
      </c>
      <c r="H13" s="203"/>
      <c r="I13" s="247"/>
      <c r="J13" s="250"/>
      <c r="K13" s="241">
        <v>0</v>
      </c>
      <c r="L13" s="241">
        <v>0</v>
      </c>
      <c r="M13" s="251"/>
      <c r="N13" s="241">
        <v>0</v>
      </c>
      <c r="O13" s="241">
        <v>0</v>
      </c>
      <c r="P13" s="116"/>
      <c r="Q13" s="116"/>
    </row>
    <row r="14" spans="1:17" s="151" customFormat="1" ht="25.5" x14ac:dyDescent="0.2">
      <c r="A14" s="222" t="s">
        <v>148</v>
      </c>
      <c r="B14" s="203">
        <v>8</v>
      </c>
      <c r="C14" s="203" t="s">
        <v>219</v>
      </c>
      <c r="D14" s="222" t="s">
        <v>225</v>
      </c>
      <c r="E14" s="239" t="s">
        <v>226</v>
      </c>
      <c r="F14" s="225" t="s">
        <v>277</v>
      </c>
      <c r="G14" s="223">
        <v>122.29142999999999</v>
      </c>
      <c r="H14" s="203"/>
      <c r="I14" s="244"/>
      <c r="J14" s="250"/>
      <c r="K14" s="241">
        <v>0</v>
      </c>
      <c r="L14" s="241">
        <v>0</v>
      </c>
      <c r="M14" s="252"/>
      <c r="N14" s="241">
        <v>0</v>
      </c>
      <c r="O14" s="241">
        <v>0</v>
      </c>
      <c r="P14" s="116"/>
      <c r="Q14" s="116"/>
    </row>
    <row r="15" spans="1:17" s="151" customFormat="1" ht="17.25" customHeight="1" x14ac:dyDescent="0.2">
      <c r="A15" s="222" t="s">
        <v>158</v>
      </c>
      <c r="B15" s="203">
        <v>8</v>
      </c>
      <c r="C15" s="203" t="s">
        <v>219</v>
      </c>
      <c r="D15" s="222" t="s">
        <v>278</v>
      </c>
      <c r="E15" s="239" t="s">
        <v>279</v>
      </c>
      <c r="F15" s="225" t="s">
        <v>277</v>
      </c>
      <c r="G15" s="223">
        <v>0</v>
      </c>
      <c r="H15" s="203"/>
      <c r="I15" s="244"/>
      <c r="J15" s="250"/>
      <c r="K15" s="241">
        <v>92.575179999999989</v>
      </c>
      <c r="L15" s="241">
        <v>232.65982</v>
      </c>
      <c r="M15" s="242">
        <v>39748</v>
      </c>
      <c r="N15" s="241">
        <v>219.07986</v>
      </c>
      <c r="O15" s="241">
        <v>0</v>
      </c>
      <c r="P15" s="116"/>
      <c r="Q15" s="116"/>
    </row>
    <row r="16" spans="1:17" s="151" customFormat="1" ht="17.25" customHeight="1" x14ac:dyDescent="0.2">
      <c r="A16" s="226" t="s">
        <v>146</v>
      </c>
      <c r="B16" s="203">
        <v>10</v>
      </c>
      <c r="C16" s="203" t="s">
        <v>219</v>
      </c>
      <c r="D16" s="253" t="s">
        <v>280</v>
      </c>
      <c r="E16" s="239" t="s">
        <v>281</v>
      </c>
      <c r="F16" s="225" t="s">
        <v>277</v>
      </c>
      <c r="G16" s="223">
        <v>0</v>
      </c>
      <c r="H16" s="254"/>
      <c r="I16" s="255"/>
      <c r="J16" s="256"/>
      <c r="K16" s="241">
        <v>3.4605399999999999</v>
      </c>
      <c r="L16" s="241">
        <v>2.9765600000000001</v>
      </c>
      <c r="M16" s="257">
        <v>39903</v>
      </c>
      <c r="N16" s="241">
        <v>9.5355499999999989</v>
      </c>
      <c r="O16" s="241">
        <v>0</v>
      </c>
      <c r="P16" s="116"/>
      <c r="Q16" s="116"/>
    </row>
    <row r="17" spans="1:17" s="151" customFormat="1" ht="17.25" customHeight="1" x14ac:dyDescent="0.2">
      <c r="A17" s="226" t="s">
        <v>149</v>
      </c>
      <c r="B17" s="224">
        <v>1</v>
      </c>
      <c r="C17" s="224" t="s">
        <v>210</v>
      </c>
      <c r="D17" s="253" t="s">
        <v>282</v>
      </c>
      <c r="E17" s="239" t="s">
        <v>283</v>
      </c>
      <c r="F17" s="225" t="s">
        <v>274</v>
      </c>
      <c r="G17" s="223">
        <v>0</v>
      </c>
      <c r="H17" s="226"/>
      <c r="I17" s="226"/>
      <c r="J17" s="226"/>
      <c r="K17" s="241">
        <v>216.92169000000001</v>
      </c>
      <c r="L17" s="241">
        <v>216.92169000000001</v>
      </c>
      <c r="M17" s="258">
        <v>39538</v>
      </c>
      <c r="N17" s="241">
        <v>413.98602</v>
      </c>
      <c r="O17" s="241">
        <v>0</v>
      </c>
      <c r="P17" s="116"/>
      <c r="Q17" s="116"/>
    </row>
    <row r="18" spans="1:17" s="259" customFormat="1" ht="17.25" customHeight="1" x14ac:dyDescent="0.2">
      <c r="A18" s="226" t="s">
        <v>149</v>
      </c>
      <c r="B18" s="224">
        <v>7</v>
      </c>
      <c r="C18" s="224" t="s">
        <v>210</v>
      </c>
      <c r="D18" s="253" t="s">
        <v>284</v>
      </c>
      <c r="E18" s="239" t="s">
        <v>285</v>
      </c>
      <c r="F18" s="225" t="s">
        <v>274</v>
      </c>
      <c r="G18" s="223">
        <v>0</v>
      </c>
      <c r="H18" s="226"/>
      <c r="I18" s="226"/>
      <c r="J18" s="226"/>
      <c r="K18" s="241">
        <v>7.9579999999999998E-2</v>
      </c>
      <c r="L18" s="241">
        <v>7.9579999999999998E-2</v>
      </c>
      <c r="M18" s="258">
        <v>40226</v>
      </c>
      <c r="N18" s="241">
        <v>0</v>
      </c>
      <c r="O18" s="241">
        <v>0</v>
      </c>
      <c r="P18" s="116"/>
      <c r="Q18" s="116"/>
    </row>
    <row r="19" spans="1:17" s="151" customFormat="1" ht="17.25" customHeight="1" x14ac:dyDescent="0.2">
      <c r="A19" s="226" t="s">
        <v>140</v>
      </c>
      <c r="B19" s="203">
        <v>10</v>
      </c>
      <c r="C19" s="203" t="s">
        <v>219</v>
      </c>
      <c r="D19" s="253" t="s">
        <v>286</v>
      </c>
      <c r="E19" s="239" t="s">
        <v>287</v>
      </c>
      <c r="F19" s="225" t="s">
        <v>277</v>
      </c>
      <c r="G19" s="223">
        <v>0</v>
      </c>
      <c r="H19" s="203"/>
      <c r="I19" s="203"/>
      <c r="J19" s="203"/>
      <c r="K19" s="241">
        <v>50.36262696673969</v>
      </c>
      <c r="L19" s="241">
        <v>109.20100577574189</v>
      </c>
      <c r="M19" s="242">
        <v>39643</v>
      </c>
      <c r="N19" s="241">
        <v>2.9077872933678549E-2</v>
      </c>
      <c r="O19" s="241">
        <v>0</v>
      </c>
      <c r="P19" s="116"/>
      <c r="Q19" s="116"/>
    </row>
    <row r="20" spans="1:17" s="151" customFormat="1" ht="25.5" x14ac:dyDescent="0.2">
      <c r="A20" s="253" t="s">
        <v>140</v>
      </c>
      <c r="B20" s="203">
        <v>10</v>
      </c>
      <c r="C20" s="203" t="s">
        <v>219</v>
      </c>
      <c r="D20" s="253" t="s">
        <v>288</v>
      </c>
      <c r="E20" s="239" t="s">
        <v>289</v>
      </c>
      <c r="F20" s="225" t="s">
        <v>277</v>
      </c>
      <c r="G20" s="223">
        <v>0</v>
      </c>
      <c r="H20" s="203"/>
      <c r="I20" s="203"/>
      <c r="J20" s="203"/>
      <c r="K20" s="241">
        <v>7.2512115780389019E-2</v>
      </c>
      <c r="L20" s="241">
        <v>0</v>
      </c>
      <c r="M20" s="242">
        <v>39722</v>
      </c>
      <c r="N20" s="241">
        <v>0.13602867954590719</v>
      </c>
      <c r="O20" s="241">
        <v>0</v>
      </c>
      <c r="P20" s="116"/>
      <c r="Q20" s="116"/>
    </row>
    <row r="21" spans="1:17" s="151" customFormat="1" ht="21" customHeight="1" x14ac:dyDescent="0.2">
      <c r="A21" s="253" t="s">
        <v>140</v>
      </c>
      <c r="B21" s="203">
        <v>4</v>
      </c>
      <c r="C21" s="203" t="s">
        <v>210</v>
      </c>
      <c r="D21" s="253" t="s">
        <v>290</v>
      </c>
      <c r="E21" s="239" t="s">
        <v>291</v>
      </c>
      <c r="F21" s="225" t="s">
        <v>274</v>
      </c>
      <c r="G21" s="223">
        <v>0</v>
      </c>
      <c r="H21" s="203"/>
      <c r="I21" s="203"/>
      <c r="J21" s="203"/>
      <c r="K21" s="241">
        <v>49.088246033326691</v>
      </c>
      <c r="L21" s="241">
        <v>49.088246033326691</v>
      </c>
      <c r="M21" s="242">
        <v>39722</v>
      </c>
      <c r="N21" s="241">
        <v>0.22239925645621722</v>
      </c>
      <c r="O21" s="241">
        <v>0</v>
      </c>
      <c r="P21" s="116"/>
      <c r="Q21" s="116"/>
    </row>
    <row r="22" spans="1:17" s="151" customFormat="1" ht="25.5" x14ac:dyDescent="0.2">
      <c r="A22" s="226" t="s">
        <v>155</v>
      </c>
      <c r="B22" s="224">
        <v>8</v>
      </c>
      <c r="C22" s="224" t="s">
        <v>219</v>
      </c>
      <c r="D22" s="222" t="s">
        <v>227</v>
      </c>
      <c r="E22" s="243">
        <v>17336163</v>
      </c>
      <c r="F22" s="225" t="s">
        <v>272</v>
      </c>
      <c r="G22" s="223">
        <v>3152.7298400000004</v>
      </c>
      <c r="H22" s="260"/>
      <c r="I22" s="261"/>
      <c r="J22" s="262"/>
      <c r="K22" s="241">
        <v>0</v>
      </c>
      <c r="L22" s="241">
        <v>151.06071</v>
      </c>
      <c r="M22" s="261">
        <v>39673</v>
      </c>
      <c r="N22" s="241">
        <v>0</v>
      </c>
      <c r="O22" s="241">
        <v>0</v>
      </c>
      <c r="P22" s="116"/>
      <c r="Q22" s="116"/>
    </row>
    <row r="23" spans="1:17" s="151" customFormat="1" ht="25.5" x14ac:dyDescent="0.2">
      <c r="A23" s="263" t="s">
        <v>161</v>
      </c>
      <c r="B23" s="260">
        <v>12</v>
      </c>
      <c r="C23" s="264" t="s">
        <v>219</v>
      </c>
      <c r="D23" s="263" t="s">
        <v>292</v>
      </c>
      <c r="E23" s="265">
        <v>35581778</v>
      </c>
      <c r="F23" s="266" t="s">
        <v>277</v>
      </c>
      <c r="G23" s="223">
        <v>0</v>
      </c>
      <c r="H23" s="203"/>
      <c r="I23" s="244"/>
      <c r="J23" s="250"/>
      <c r="K23" s="241">
        <v>3.0073400000000001</v>
      </c>
      <c r="L23" s="241">
        <v>2.8410900000000003</v>
      </c>
      <c r="M23" s="242">
        <v>40094</v>
      </c>
      <c r="N23" s="241">
        <v>322.86203</v>
      </c>
      <c r="O23" s="241">
        <v>0</v>
      </c>
      <c r="P23" s="116"/>
      <c r="Q23" s="116"/>
    </row>
    <row r="24" spans="1:17" s="259" customFormat="1" ht="19.5" customHeight="1" x14ac:dyDescent="0.2">
      <c r="A24" s="263" t="s">
        <v>161</v>
      </c>
      <c r="B24" s="260">
        <v>11</v>
      </c>
      <c r="C24" s="264" t="s">
        <v>219</v>
      </c>
      <c r="D24" s="263" t="s">
        <v>293</v>
      </c>
      <c r="E24" s="265">
        <v>35581000</v>
      </c>
      <c r="F24" s="266" t="s">
        <v>274</v>
      </c>
      <c r="G24" s="223">
        <v>0</v>
      </c>
      <c r="H24" s="203"/>
      <c r="I24" s="244"/>
      <c r="J24" s="250"/>
      <c r="K24" s="241">
        <v>3.168E-2</v>
      </c>
      <c r="L24" s="241">
        <v>3.168E-2</v>
      </c>
      <c r="M24" s="242">
        <v>40078</v>
      </c>
      <c r="N24" s="241">
        <v>31.680250000000001</v>
      </c>
      <c r="O24" s="241">
        <v>0</v>
      </c>
      <c r="P24" s="116"/>
      <c r="Q24" s="116"/>
    </row>
    <row r="25" spans="1:17" s="271" customFormat="1" ht="18" customHeight="1" x14ac:dyDescent="0.2">
      <c r="A25" s="263" t="s">
        <v>145</v>
      </c>
      <c r="B25" s="260">
        <v>1</v>
      </c>
      <c r="C25" s="264" t="s">
        <v>210</v>
      </c>
      <c r="D25" s="263" t="s">
        <v>294</v>
      </c>
      <c r="E25" s="267">
        <v>17336007</v>
      </c>
      <c r="F25" s="266" t="s">
        <v>274</v>
      </c>
      <c r="G25" s="223">
        <v>0</v>
      </c>
      <c r="H25" s="268"/>
      <c r="I25" s="269"/>
      <c r="J25" s="270"/>
      <c r="K25" s="241">
        <v>3.1660000000000001E-2</v>
      </c>
      <c r="L25" s="241">
        <v>3.1660000000000001E-2</v>
      </c>
      <c r="M25" s="258">
        <v>39846</v>
      </c>
      <c r="N25" s="241">
        <v>0</v>
      </c>
      <c r="O25" s="241">
        <v>0</v>
      </c>
      <c r="P25" s="116"/>
      <c r="Q25" s="116"/>
    </row>
    <row r="26" spans="1:17" s="151" customFormat="1" ht="25.5" x14ac:dyDescent="0.2">
      <c r="A26" s="272" t="s">
        <v>145</v>
      </c>
      <c r="B26" s="260">
        <v>10</v>
      </c>
      <c r="C26" s="260" t="s">
        <v>219</v>
      </c>
      <c r="D26" s="272" t="s">
        <v>235</v>
      </c>
      <c r="E26" s="273">
        <v>17336015</v>
      </c>
      <c r="F26" s="260" t="s">
        <v>274</v>
      </c>
      <c r="G26" s="223">
        <v>359.20795000000004</v>
      </c>
      <c r="H26" s="272"/>
      <c r="I26" s="269"/>
      <c r="J26" s="270"/>
      <c r="K26" s="241">
        <v>2.2550000000000001E-2</v>
      </c>
      <c r="L26" s="241">
        <v>2.2550000000000001E-2</v>
      </c>
      <c r="M26" s="247">
        <v>39780</v>
      </c>
      <c r="N26" s="241">
        <v>0</v>
      </c>
      <c r="O26" s="241">
        <v>0</v>
      </c>
      <c r="P26" s="116"/>
      <c r="Q26" s="116"/>
    </row>
    <row r="27" spans="1:17" s="151" customFormat="1" ht="22.5" customHeight="1" x14ac:dyDescent="0.2">
      <c r="A27" s="222" t="s">
        <v>138</v>
      </c>
      <c r="B27" s="224">
        <v>10</v>
      </c>
      <c r="C27" s="224" t="s">
        <v>219</v>
      </c>
      <c r="D27" s="222" t="s">
        <v>295</v>
      </c>
      <c r="E27" s="274">
        <v>35606347</v>
      </c>
      <c r="F27" s="224" t="s">
        <v>274</v>
      </c>
      <c r="G27" s="223">
        <v>0</v>
      </c>
      <c r="H27" s="203"/>
      <c r="I27" s="244"/>
      <c r="J27" s="250"/>
      <c r="K27" s="241">
        <v>8.1869999999999998E-2</v>
      </c>
      <c r="L27" s="241">
        <v>8.1869999999999998E-2</v>
      </c>
      <c r="M27" s="242">
        <v>39777</v>
      </c>
      <c r="N27" s="241">
        <v>0</v>
      </c>
      <c r="O27" s="241">
        <v>0</v>
      </c>
      <c r="P27" s="116"/>
      <c r="Q27" s="116"/>
    </row>
    <row r="28" spans="1:17" s="259" customFormat="1" ht="22.5" customHeight="1" x14ac:dyDescent="0.2">
      <c r="A28" s="222" t="s">
        <v>138</v>
      </c>
      <c r="B28" s="224">
        <v>9</v>
      </c>
      <c r="C28" s="224" t="s">
        <v>219</v>
      </c>
      <c r="D28" s="222" t="s">
        <v>296</v>
      </c>
      <c r="E28" s="274">
        <v>17336139</v>
      </c>
      <c r="F28" s="224" t="s">
        <v>274</v>
      </c>
      <c r="G28" s="223">
        <v>0</v>
      </c>
      <c r="H28" s="203"/>
      <c r="I28" s="244"/>
      <c r="J28" s="250"/>
      <c r="K28" s="241">
        <v>0.22374000000000002</v>
      </c>
      <c r="L28" s="241">
        <v>0.22340000000000002</v>
      </c>
      <c r="M28" s="242">
        <v>39777</v>
      </c>
      <c r="N28" s="241">
        <v>0</v>
      </c>
      <c r="O28" s="241">
        <v>0</v>
      </c>
      <c r="P28" s="116"/>
      <c r="Q28" s="116"/>
    </row>
    <row r="29" spans="1:17" s="278" customFormat="1" ht="22.5" customHeight="1" x14ac:dyDescent="0.2">
      <c r="A29" s="222" t="s">
        <v>165</v>
      </c>
      <c r="B29" s="224">
        <v>11</v>
      </c>
      <c r="C29" s="224" t="s">
        <v>219</v>
      </c>
      <c r="D29" s="222" t="s">
        <v>236</v>
      </c>
      <c r="E29" s="275">
        <v>36167991</v>
      </c>
      <c r="F29" s="276" t="s">
        <v>297</v>
      </c>
      <c r="G29" s="223">
        <v>102.89105000000001</v>
      </c>
      <c r="H29" s="203"/>
      <c r="I29" s="244"/>
      <c r="J29" s="277"/>
      <c r="K29" s="241">
        <v>4.0400000000000002E-3</v>
      </c>
      <c r="L29" s="241">
        <v>4.0400000000000002E-3</v>
      </c>
      <c r="M29" s="246">
        <v>40150</v>
      </c>
      <c r="N29" s="241">
        <v>0</v>
      </c>
      <c r="O29" s="241">
        <v>0</v>
      </c>
      <c r="P29" s="116"/>
      <c r="Q29" s="116"/>
    </row>
    <row r="30" spans="1:17" s="280" customFormat="1" ht="25.5" x14ac:dyDescent="0.2">
      <c r="A30" s="226" t="s">
        <v>164</v>
      </c>
      <c r="B30" s="224">
        <v>8</v>
      </c>
      <c r="C30" s="224" t="s">
        <v>219</v>
      </c>
      <c r="D30" s="222" t="s">
        <v>228</v>
      </c>
      <c r="E30" s="239" t="s">
        <v>229</v>
      </c>
      <c r="F30" s="225" t="s">
        <v>272</v>
      </c>
      <c r="G30" s="223">
        <v>8399.9312399999999</v>
      </c>
      <c r="H30" s="203"/>
      <c r="I30" s="244"/>
      <c r="J30" s="279"/>
      <c r="K30" s="241">
        <v>0</v>
      </c>
      <c r="L30" s="241">
        <v>0</v>
      </c>
      <c r="M30" s="232"/>
      <c r="N30" s="241">
        <v>0</v>
      </c>
      <c r="O30" s="241">
        <v>0</v>
      </c>
      <c r="P30" s="116"/>
      <c r="Q30" s="116"/>
    </row>
    <row r="31" spans="1:17" s="280" customFormat="1" ht="25.5" x14ac:dyDescent="0.2">
      <c r="A31" s="226" t="s">
        <v>164</v>
      </c>
      <c r="B31" s="224">
        <v>11</v>
      </c>
      <c r="C31" s="224" t="s">
        <v>219</v>
      </c>
      <c r="D31" s="222" t="s">
        <v>237</v>
      </c>
      <c r="E31" s="239" t="s">
        <v>238</v>
      </c>
      <c r="F31" s="225" t="s">
        <v>297</v>
      </c>
      <c r="G31" s="223">
        <v>2367.4381699999999</v>
      </c>
      <c r="H31" s="203" t="s">
        <v>298</v>
      </c>
      <c r="I31" s="247">
        <v>40709</v>
      </c>
      <c r="J31" s="281">
        <v>953.44416000000001</v>
      </c>
      <c r="K31" s="241">
        <v>47.860849999999999</v>
      </c>
      <c r="L31" s="241">
        <v>47.860849999999999</v>
      </c>
      <c r="M31" s="282">
        <v>40886</v>
      </c>
      <c r="N31" s="241">
        <v>0</v>
      </c>
      <c r="O31" s="241">
        <v>0</v>
      </c>
      <c r="P31" s="116"/>
      <c r="Q31" s="116"/>
    </row>
    <row r="32" spans="1:17" s="280" customFormat="1" ht="25.5" x14ac:dyDescent="0.2">
      <c r="A32" s="222" t="s">
        <v>163</v>
      </c>
      <c r="B32" s="203">
        <v>8</v>
      </c>
      <c r="C32" s="203" t="s">
        <v>219</v>
      </c>
      <c r="D32" s="253" t="s">
        <v>230</v>
      </c>
      <c r="E32" s="243">
        <v>17335795</v>
      </c>
      <c r="F32" s="225" t="s">
        <v>272</v>
      </c>
      <c r="G32" s="223">
        <v>7617.2895499999995</v>
      </c>
      <c r="H32" s="224"/>
      <c r="I32" s="274"/>
      <c r="J32" s="255"/>
      <c r="K32" s="241">
        <v>2049.78755</v>
      </c>
      <c r="L32" s="241">
        <v>0</v>
      </c>
      <c r="M32" s="242">
        <v>40870</v>
      </c>
      <c r="N32" s="241">
        <v>0</v>
      </c>
      <c r="O32" s="241">
        <v>0</v>
      </c>
      <c r="P32" s="116"/>
      <c r="Q32" s="116"/>
    </row>
    <row r="33" spans="1:17" s="151" customFormat="1" ht="20.25" customHeight="1" x14ac:dyDescent="0.2">
      <c r="A33" s="222" t="s">
        <v>168</v>
      </c>
      <c r="B33" s="224">
        <v>8</v>
      </c>
      <c r="C33" s="224" t="s">
        <v>219</v>
      </c>
      <c r="D33" s="253" t="s">
        <v>299</v>
      </c>
      <c r="E33" s="239" t="s">
        <v>300</v>
      </c>
      <c r="F33" s="225" t="s">
        <v>277</v>
      </c>
      <c r="G33" s="223">
        <v>0</v>
      </c>
      <c r="H33" s="224"/>
      <c r="I33" s="274"/>
      <c r="J33" s="255"/>
      <c r="K33" s="241">
        <v>25.41001</v>
      </c>
      <c r="L33" s="241">
        <v>104.27731</v>
      </c>
      <c r="M33" s="242">
        <v>39534</v>
      </c>
      <c r="N33" s="241">
        <v>201.66673</v>
      </c>
      <c r="O33" s="241">
        <v>0</v>
      </c>
      <c r="P33" s="116"/>
      <c r="Q33" s="116"/>
    </row>
    <row r="34" spans="1:17" s="151" customFormat="1" ht="20.25" customHeight="1" x14ac:dyDescent="0.2">
      <c r="A34" s="222" t="s">
        <v>168</v>
      </c>
      <c r="B34" s="224">
        <v>10</v>
      </c>
      <c r="C34" s="224" t="s">
        <v>219</v>
      </c>
      <c r="D34" s="222" t="s">
        <v>301</v>
      </c>
      <c r="E34" s="239" t="s">
        <v>302</v>
      </c>
      <c r="F34" s="224" t="s">
        <v>277</v>
      </c>
      <c r="G34" s="223">
        <v>0</v>
      </c>
      <c r="H34" s="226"/>
      <c r="I34" s="226"/>
      <c r="J34" s="283"/>
      <c r="K34" s="241">
        <v>0</v>
      </c>
      <c r="L34" s="241">
        <v>0.28141000000000005</v>
      </c>
      <c r="M34" s="246">
        <v>40109</v>
      </c>
      <c r="N34" s="241">
        <v>0</v>
      </c>
      <c r="O34" s="241">
        <v>0</v>
      </c>
      <c r="P34" s="116"/>
      <c r="Q34" s="116"/>
    </row>
    <row r="35" spans="1:17" s="259" customFormat="1" ht="25.5" x14ac:dyDescent="0.2">
      <c r="A35" s="222" t="s">
        <v>147</v>
      </c>
      <c r="B35" s="203">
        <v>8</v>
      </c>
      <c r="C35" s="203" t="s">
        <v>219</v>
      </c>
      <c r="D35" s="222" t="s">
        <v>303</v>
      </c>
      <c r="E35" s="243">
        <v>36597341</v>
      </c>
      <c r="F35" s="225" t="s">
        <v>274</v>
      </c>
      <c r="G35" s="223">
        <v>0</v>
      </c>
      <c r="H35" s="226"/>
      <c r="I35" s="274"/>
      <c r="J35" s="255"/>
      <c r="K35" s="241">
        <v>11.40123</v>
      </c>
      <c r="L35" s="241">
        <v>11.40123</v>
      </c>
      <c r="M35" s="242">
        <v>39562</v>
      </c>
      <c r="N35" s="241">
        <v>0</v>
      </c>
      <c r="O35" s="241">
        <v>0</v>
      </c>
      <c r="P35" s="116"/>
      <c r="Q35" s="116"/>
    </row>
    <row r="36" spans="1:17" s="151" customFormat="1" ht="25.5" x14ac:dyDescent="0.2">
      <c r="A36" s="226" t="s">
        <v>147</v>
      </c>
      <c r="B36" s="224">
        <v>5</v>
      </c>
      <c r="C36" s="224" t="s">
        <v>210</v>
      </c>
      <c r="D36" s="222" t="s">
        <v>304</v>
      </c>
      <c r="E36" s="274">
        <v>17335949</v>
      </c>
      <c r="F36" s="224" t="s">
        <v>274</v>
      </c>
      <c r="G36" s="223">
        <v>0</v>
      </c>
      <c r="H36" s="226"/>
      <c r="I36" s="226"/>
      <c r="J36" s="226"/>
      <c r="K36" s="241">
        <v>69.743110000000001</v>
      </c>
      <c r="L36" s="241">
        <v>69.743110000000001</v>
      </c>
      <c r="M36" s="242">
        <v>39552</v>
      </c>
      <c r="N36" s="241">
        <v>174.61481000000001</v>
      </c>
      <c r="O36" s="241">
        <v>0</v>
      </c>
      <c r="P36" s="116"/>
      <c r="Q36" s="116"/>
    </row>
    <row r="37" spans="1:17" s="151" customFormat="1" ht="18" customHeight="1" x14ac:dyDescent="0.2">
      <c r="A37" s="226" t="s">
        <v>147</v>
      </c>
      <c r="B37" s="224">
        <v>9</v>
      </c>
      <c r="C37" s="224" t="s">
        <v>219</v>
      </c>
      <c r="D37" s="222" t="s">
        <v>305</v>
      </c>
      <c r="E37" s="239" t="s">
        <v>306</v>
      </c>
      <c r="F37" s="225" t="s">
        <v>277</v>
      </c>
      <c r="G37" s="223">
        <v>0</v>
      </c>
      <c r="H37" s="226"/>
      <c r="I37" s="226"/>
      <c r="J37" s="226"/>
      <c r="K37" s="241">
        <v>3.9029400000000001</v>
      </c>
      <c r="L37" s="241">
        <v>3.9029400000000001</v>
      </c>
      <c r="M37" s="242">
        <v>39583</v>
      </c>
      <c r="N37" s="241">
        <v>4.6100000000000002E-2</v>
      </c>
      <c r="O37" s="241">
        <v>0</v>
      </c>
      <c r="P37" s="116"/>
      <c r="Q37" s="116"/>
    </row>
    <row r="38" spans="1:17" s="259" customFormat="1" ht="25.5" x14ac:dyDescent="0.2">
      <c r="A38" s="226" t="s">
        <v>147</v>
      </c>
      <c r="B38" s="224">
        <v>11</v>
      </c>
      <c r="C38" s="224" t="s">
        <v>219</v>
      </c>
      <c r="D38" s="222" t="s">
        <v>307</v>
      </c>
      <c r="E38" s="239" t="s">
        <v>308</v>
      </c>
      <c r="F38" s="225" t="s">
        <v>274</v>
      </c>
      <c r="G38" s="223">
        <v>0</v>
      </c>
      <c r="H38" s="226"/>
      <c r="I38" s="226"/>
      <c r="J38" s="226"/>
      <c r="K38" s="241">
        <v>0</v>
      </c>
      <c r="L38" s="241">
        <v>5.6320600000000001</v>
      </c>
      <c r="M38" s="246">
        <v>39510</v>
      </c>
      <c r="N38" s="241">
        <v>0.11284999999999999</v>
      </c>
      <c r="O38" s="241">
        <v>0</v>
      </c>
      <c r="P38" s="116"/>
      <c r="Q38" s="116"/>
    </row>
    <row r="39" spans="1:17" s="151" customFormat="1" ht="25.5" x14ac:dyDescent="0.2">
      <c r="A39" s="226" t="s">
        <v>147</v>
      </c>
      <c r="B39" s="284">
        <v>12</v>
      </c>
      <c r="C39" s="284" t="s">
        <v>219</v>
      </c>
      <c r="D39" s="285" t="s">
        <v>241</v>
      </c>
      <c r="E39" s="239">
        <v>37954032</v>
      </c>
      <c r="F39" s="225" t="s">
        <v>277</v>
      </c>
      <c r="G39" s="223">
        <v>150.14183</v>
      </c>
      <c r="H39" s="226"/>
      <c r="I39" s="226"/>
      <c r="J39" s="226"/>
      <c r="K39" s="241">
        <v>1.304E-2</v>
      </c>
      <c r="L39" s="241">
        <v>1.304E-2</v>
      </c>
      <c r="M39" s="242">
        <v>39562</v>
      </c>
      <c r="N39" s="241">
        <v>0</v>
      </c>
      <c r="O39" s="241">
        <v>0</v>
      </c>
      <c r="P39" s="116"/>
      <c r="Q39" s="116"/>
    </row>
    <row r="40" spans="1:17" s="151" customFormat="1" ht="18" customHeight="1" x14ac:dyDescent="0.2">
      <c r="A40" s="222" t="s">
        <v>170</v>
      </c>
      <c r="B40" s="203">
        <v>8</v>
      </c>
      <c r="C40" s="203" t="s">
        <v>219</v>
      </c>
      <c r="D40" s="222" t="s">
        <v>233</v>
      </c>
      <c r="E40" s="239" t="s">
        <v>234</v>
      </c>
      <c r="F40" s="225" t="s">
        <v>277</v>
      </c>
      <c r="G40" s="223">
        <v>111.00511</v>
      </c>
      <c r="H40" s="203"/>
      <c r="I40" s="286"/>
      <c r="J40" s="255"/>
      <c r="K40" s="241">
        <v>0</v>
      </c>
      <c r="L40" s="241">
        <v>0</v>
      </c>
      <c r="M40" s="287"/>
      <c r="N40" s="241">
        <v>0</v>
      </c>
      <c r="O40" s="241">
        <v>0</v>
      </c>
      <c r="P40" s="116"/>
      <c r="Q40" s="116"/>
    </row>
    <row r="41" spans="1:17" s="151" customFormat="1" ht="18" customHeight="1" x14ac:dyDescent="0.2">
      <c r="A41" s="222" t="s">
        <v>170</v>
      </c>
      <c r="B41" s="224">
        <v>8</v>
      </c>
      <c r="C41" s="203" t="s">
        <v>219</v>
      </c>
      <c r="D41" s="222" t="s">
        <v>231</v>
      </c>
      <c r="E41" s="239" t="s">
        <v>232</v>
      </c>
      <c r="F41" s="225" t="s">
        <v>272</v>
      </c>
      <c r="G41" s="223">
        <v>3575.0131699999997</v>
      </c>
      <c r="H41" s="203"/>
      <c r="I41" s="286"/>
      <c r="J41" s="255"/>
      <c r="K41" s="241">
        <v>0</v>
      </c>
      <c r="L41" s="241">
        <v>0</v>
      </c>
      <c r="M41" s="226"/>
      <c r="N41" s="241">
        <v>0</v>
      </c>
      <c r="O41" s="241">
        <v>0</v>
      </c>
      <c r="P41" s="116"/>
      <c r="Q41" s="116"/>
    </row>
    <row r="42" spans="1:17" s="259" customFormat="1" ht="18" customHeight="1" x14ac:dyDescent="0.2">
      <c r="A42" s="226" t="s">
        <v>141</v>
      </c>
      <c r="B42" s="224">
        <v>8</v>
      </c>
      <c r="C42" s="224" t="s">
        <v>219</v>
      </c>
      <c r="D42" s="222" t="s">
        <v>309</v>
      </c>
      <c r="E42" s="274" t="s">
        <v>310</v>
      </c>
      <c r="F42" s="224" t="s">
        <v>277</v>
      </c>
      <c r="G42" s="223">
        <v>0</v>
      </c>
      <c r="H42" s="203"/>
      <c r="I42" s="286"/>
      <c r="J42" s="288"/>
      <c r="K42" s="241">
        <v>166.82998000000001</v>
      </c>
      <c r="L42" s="241">
        <v>167.67281</v>
      </c>
      <c r="M42" s="257">
        <v>39700</v>
      </c>
      <c r="N42" s="241">
        <v>325.59449999999998</v>
      </c>
      <c r="O42" s="241">
        <v>0</v>
      </c>
      <c r="P42" s="116"/>
      <c r="Q42" s="116"/>
    </row>
    <row r="43" spans="1:17" s="151" customFormat="1" ht="25.5" x14ac:dyDescent="0.2">
      <c r="A43" s="226" t="s">
        <v>153</v>
      </c>
      <c r="B43" s="224">
        <v>12</v>
      </c>
      <c r="C43" s="224" t="s">
        <v>219</v>
      </c>
      <c r="D43" s="222" t="s">
        <v>311</v>
      </c>
      <c r="E43" s="226">
        <v>37886851</v>
      </c>
      <c r="F43" s="224" t="s">
        <v>274</v>
      </c>
      <c r="G43" s="223">
        <v>0</v>
      </c>
      <c r="H43" s="268"/>
      <c r="I43" s="289"/>
      <c r="J43" s="290"/>
      <c r="K43" s="241">
        <v>0.74702000000000002</v>
      </c>
      <c r="L43" s="241">
        <v>0.74702000000000002</v>
      </c>
      <c r="M43" s="242">
        <v>40168</v>
      </c>
      <c r="N43" s="241">
        <v>0</v>
      </c>
      <c r="O43" s="241">
        <v>0</v>
      </c>
      <c r="P43" s="116"/>
      <c r="Q43" s="116"/>
    </row>
    <row r="44" spans="1:17" s="151" customFormat="1" ht="18" customHeight="1" x14ac:dyDescent="0.2">
      <c r="A44" s="222" t="s">
        <v>169</v>
      </c>
      <c r="B44" s="203">
        <v>8</v>
      </c>
      <c r="C44" s="203" t="s">
        <v>219</v>
      </c>
      <c r="D44" s="222" t="s">
        <v>312</v>
      </c>
      <c r="E44" s="274">
        <v>17335396</v>
      </c>
      <c r="F44" s="224" t="s">
        <v>277</v>
      </c>
      <c r="G44" s="223">
        <v>0</v>
      </c>
      <c r="H44" s="226"/>
      <c r="I44" s="274"/>
      <c r="J44" s="255"/>
      <c r="K44" s="241">
        <v>0</v>
      </c>
      <c r="L44" s="241">
        <v>380.71489000000003</v>
      </c>
      <c r="M44" s="242">
        <v>39563</v>
      </c>
      <c r="N44" s="241">
        <v>773.28695999999991</v>
      </c>
      <c r="O44" s="241">
        <v>0</v>
      </c>
      <c r="P44" s="116"/>
      <c r="Q44" s="116"/>
    </row>
    <row r="45" spans="1:17" s="151" customFormat="1" ht="18" customHeight="1" x14ac:dyDescent="0.2">
      <c r="A45" s="226" t="s">
        <v>169</v>
      </c>
      <c r="B45" s="224">
        <v>8</v>
      </c>
      <c r="C45" s="224" t="s">
        <v>219</v>
      </c>
      <c r="D45" s="226" t="s">
        <v>313</v>
      </c>
      <c r="E45" s="226">
        <v>36597376</v>
      </c>
      <c r="F45" s="224" t="s">
        <v>274</v>
      </c>
      <c r="G45" s="223">
        <v>0</v>
      </c>
      <c r="H45" s="226"/>
      <c r="I45" s="274"/>
      <c r="J45" s="255"/>
      <c r="K45" s="241">
        <v>0.14152000000000001</v>
      </c>
      <c r="L45" s="241">
        <v>0.14152000000000001</v>
      </c>
      <c r="M45" s="242">
        <v>40190</v>
      </c>
      <c r="N45" s="241">
        <v>0.64344000000000001</v>
      </c>
      <c r="O45" s="241">
        <v>0</v>
      </c>
      <c r="P45" s="116"/>
      <c r="Q45" s="116"/>
    </row>
    <row r="46" spans="1:17" s="151" customFormat="1" ht="18" customHeight="1" x14ac:dyDescent="0.2">
      <c r="A46" s="226" t="s">
        <v>144</v>
      </c>
      <c r="B46" s="224">
        <v>1</v>
      </c>
      <c r="C46" s="224" t="s">
        <v>210</v>
      </c>
      <c r="D46" s="226" t="s">
        <v>314</v>
      </c>
      <c r="E46" s="239" t="s">
        <v>315</v>
      </c>
      <c r="F46" s="224" t="s">
        <v>274</v>
      </c>
      <c r="G46" s="223">
        <v>0</v>
      </c>
      <c r="H46" s="226"/>
      <c r="I46" s="274"/>
      <c r="J46" s="255"/>
      <c r="K46" s="241">
        <v>0</v>
      </c>
      <c r="L46" s="241">
        <v>0</v>
      </c>
      <c r="M46" s="242"/>
      <c r="N46" s="241">
        <v>0</v>
      </c>
      <c r="O46" s="241">
        <v>0</v>
      </c>
      <c r="P46" s="116"/>
      <c r="Q46" s="116"/>
    </row>
    <row r="47" spans="1:17" s="151" customFormat="1" ht="18" customHeight="1" x14ac:dyDescent="0.2">
      <c r="A47" s="226" t="s">
        <v>172</v>
      </c>
      <c r="B47" s="224">
        <v>1</v>
      </c>
      <c r="C47" s="224" t="s">
        <v>210</v>
      </c>
      <c r="D47" s="222" t="s">
        <v>216</v>
      </c>
      <c r="E47" s="239" t="s">
        <v>217</v>
      </c>
      <c r="F47" s="224" t="s">
        <v>274</v>
      </c>
      <c r="G47" s="223">
        <v>759.87671999999998</v>
      </c>
      <c r="H47" s="224"/>
      <c r="I47" s="274"/>
      <c r="J47" s="255"/>
      <c r="K47" s="241">
        <v>0</v>
      </c>
      <c r="L47" s="241">
        <v>0</v>
      </c>
      <c r="M47" s="226"/>
      <c r="N47" s="241">
        <v>0</v>
      </c>
      <c r="O47" s="241">
        <v>1849.2421299999999</v>
      </c>
      <c r="P47" s="116"/>
      <c r="Q47" s="116"/>
    </row>
    <row r="48" spans="1:17" s="259" customFormat="1" ht="18" customHeight="1" x14ac:dyDescent="0.2">
      <c r="A48" s="226" t="s">
        <v>172</v>
      </c>
      <c r="B48" s="224">
        <v>11</v>
      </c>
      <c r="C48" s="224" t="s">
        <v>219</v>
      </c>
      <c r="D48" s="222" t="s">
        <v>239</v>
      </c>
      <c r="E48" s="274">
        <v>36084221</v>
      </c>
      <c r="F48" s="225" t="s">
        <v>297</v>
      </c>
      <c r="G48" s="223">
        <v>520.27981</v>
      </c>
      <c r="H48" s="224"/>
      <c r="I48" s="274"/>
      <c r="J48" s="255"/>
      <c r="K48" s="241">
        <v>33.752789999999997</v>
      </c>
      <c r="L48" s="241">
        <v>33.752789999999997</v>
      </c>
      <c r="M48" s="242">
        <v>40017</v>
      </c>
      <c r="N48" s="241">
        <v>0</v>
      </c>
      <c r="O48" s="241">
        <v>0</v>
      </c>
      <c r="P48" s="116"/>
      <c r="Q48" s="116"/>
    </row>
    <row r="49" spans="1:19" s="259" customFormat="1" ht="25.5" x14ac:dyDescent="0.2">
      <c r="A49" s="226" t="s">
        <v>156</v>
      </c>
      <c r="B49" s="224">
        <v>11</v>
      </c>
      <c r="C49" s="224" t="s">
        <v>219</v>
      </c>
      <c r="D49" s="222" t="s">
        <v>240</v>
      </c>
      <c r="E49" s="226">
        <v>31908977</v>
      </c>
      <c r="F49" s="224" t="s">
        <v>272</v>
      </c>
      <c r="G49" s="223">
        <v>381.75167999999996</v>
      </c>
      <c r="H49" s="224"/>
      <c r="I49" s="224"/>
      <c r="J49" s="291"/>
      <c r="K49" s="241">
        <v>1.6127499999999999</v>
      </c>
      <c r="L49" s="241">
        <v>1.6127499999999999</v>
      </c>
      <c r="M49" s="242">
        <v>39898</v>
      </c>
      <c r="N49" s="241">
        <v>55.077179999999998</v>
      </c>
      <c r="O49" s="241">
        <v>0</v>
      </c>
      <c r="P49" s="116"/>
      <c r="Q49" s="116"/>
    </row>
    <row r="50" spans="1:19" s="259" customFormat="1" ht="25.5" x14ac:dyDescent="0.2">
      <c r="A50" s="253" t="s">
        <v>143</v>
      </c>
      <c r="B50" s="203">
        <v>12</v>
      </c>
      <c r="C50" s="203" t="s">
        <v>219</v>
      </c>
      <c r="D50" s="222" t="s">
        <v>316</v>
      </c>
      <c r="E50" s="243">
        <v>37887068</v>
      </c>
      <c r="F50" s="225" t="s">
        <v>274</v>
      </c>
      <c r="G50" s="223">
        <v>0</v>
      </c>
      <c r="H50" s="248"/>
      <c r="I50" s="248"/>
      <c r="J50" s="248"/>
      <c r="K50" s="241">
        <v>0.58626999999999996</v>
      </c>
      <c r="L50" s="241">
        <v>0.58626999999999996</v>
      </c>
      <c r="M50" s="242">
        <v>39994</v>
      </c>
      <c r="N50" s="241">
        <v>0</v>
      </c>
      <c r="O50" s="241">
        <v>0</v>
      </c>
      <c r="P50" s="116"/>
      <c r="Q50" s="116"/>
    </row>
    <row r="51" spans="1:19" s="259" customFormat="1" ht="25.5" x14ac:dyDescent="0.2">
      <c r="A51" s="222" t="s">
        <v>150</v>
      </c>
      <c r="B51" s="203">
        <v>11</v>
      </c>
      <c r="C51" s="203" t="s">
        <v>219</v>
      </c>
      <c r="D51" s="222" t="s">
        <v>317</v>
      </c>
      <c r="E51" s="274">
        <v>37954954</v>
      </c>
      <c r="F51" s="224" t="s">
        <v>277</v>
      </c>
      <c r="G51" s="223">
        <v>0</v>
      </c>
      <c r="H51" s="203"/>
      <c r="I51" s="203"/>
      <c r="J51" s="292"/>
      <c r="K51" s="241">
        <v>2.0260699999999998</v>
      </c>
      <c r="L51" s="241">
        <v>5.8788</v>
      </c>
      <c r="M51" s="246">
        <v>39744</v>
      </c>
      <c r="N51" s="241">
        <v>0</v>
      </c>
      <c r="O51" s="241">
        <v>0</v>
      </c>
      <c r="P51" s="116"/>
      <c r="Q51" s="116"/>
    </row>
    <row r="52" spans="1:19" s="259" customFormat="1" ht="24.75" customHeight="1" x14ac:dyDescent="0.2">
      <c r="A52" s="222" t="s">
        <v>150</v>
      </c>
      <c r="B52" s="203">
        <v>7</v>
      </c>
      <c r="C52" s="203" t="s">
        <v>210</v>
      </c>
      <c r="D52" s="222" t="s">
        <v>318</v>
      </c>
      <c r="E52" s="274">
        <v>17336082</v>
      </c>
      <c r="F52" s="224" t="s">
        <v>274</v>
      </c>
      <c r="G52" s="223">
        <v>0</v>
      </c>
      <c r="H52" s="203"/>
      <c r="I52" s="203"/>
      <c r="J52" s="292"/>
      <c r="K52" s="241">
        <v>0.11531</v>
      </c>
      <c r="L52" s="241">
        <v>0.11531</v>
      </c>
      <c r="M52" s="246"/>
      <c r="N52" s="241">
        <v>3.5173000000000001</v>
      </c>
      <c r="O52" s="241">
        <v>0</v>
      </c>
      <c r="P52" s="116"/>
      <c r="Q52" s="116"/>
    </row>
    <row r="53" spans="1:19" s="305" customFormat="1" ht="26.25" customHeight="1" x14ac:dyDescent="0.25">
      <c r="A53" s="293" t="s">
        <v>4</v>
      </c>
      <c r="B53" s="294"/>
      <c r="C53" s="294"/>
      <c r="D53" s="294"/>
      <c r="E53" s="295"/>
      <c r="F53" s="296"/>
      <c r="G53" s="297">
        <f>SUM(G4:G52)</f>
        <v>92853.396540000002</v>
      </c>
      <c r="H53" s="298"/>
      <c r="I53" s="299"/>
      <c r="J53" s="300">
        <f>SUM(J4:J52)</f>
        <v>953.44416000000001</v>
      </c>
      <c r="K53" s="301">
        <f>SUM(K4:K52)</f>
        <v>4473.1758851158465</v>
      </c>
      <c r="L53" s="302">
        <f>SUM(L4:L52)</f>
        <v>16363.452782802224</v>
      </c>
      <c r="M53" s="303"/>
      <c r="N53" s="301">
        <f>SUM(N4:N52)</f>
        <v>11993.279796573057</v>
      </c>
      <c r="O53" s="304">
        <f>SUM(O4:O52)</f>
        <v>10400.033140000001</v>
      </c>
      <c r="P53" s="116"/>
      <c r="Q53" s="116"/>
      <c r="R53" s="116"/>
      <c r="S53" s="116"/>
    </row>
    <row r="54" spans="1:19" ht="15" customHeight="1" x14ac:dyDescent="0.25">
      <c r="A54" s="144"/>
      <c r="B54" s="144"/>
      <c r="C54" s="145"/>
      <c r="D54" s="145"/>
      <c r="E54" s="145"/>
      <c r="F54" s="146"/>
      <c r="G54" s="147"/>
      <c r="H54" s="147"/>
      <c r="I54" s="147"/>
      <c r="J54" s="147"/>
      <c r="K54" s="147"/>
      <c r="L54" s="147"/>
      <c r="M54" s="147"/>
      <c r="N54" s="147"/>
      <c r="O54" s="147"/>
    </row>
    <row r="55" spans="1:19" ht="12.75" customHeight="1" x14ac:dyDescent="0.2">
      <c r="A55" s="148" t="s">
        <v>255</v>
      </c>
      <c r="B55" s="95"/>
      <c r="C55" s="95"/>
      <c r="D55" s="95"/>
      <c r="E55" s="149"/>
      <c r="F55" s="150"/>
      <c r="G55" s="145"/>
      <c r="H55" s="145"/>
      <c r="I55" s="145"/>
      <c r="J55" s="145"/>
    </row>
    <row r="56" spans="1:19" ht="15" customHeight="1" x14ac:dyDescent="0.2">
      <c r="A56" s="95"/>
      <c r="B56" s="95"/>
      <c r="C56" s="95"/>
      <c r="D56" s="95"/>
      <c r="E56" s="149"/>
      <c r="F56" s="150"/>
      <c r="G56" s="150"/>
      <c r="H56" s="95"/>
      <c r="I56" s="95"/>
      <c r="J56" s="95"/>
      <c r="K56" s="103"/>
      <c r="L56" s="103"/>
      <c r="M56" s="151"/>
      <c r="N56" s="151"/>
    </row>
    <row r="57" spans="1:19" s="305" customFormat="1" ht="15" customHeight="1" x14ac:dyDescent="0.25">
      <c r="A57" s="761" t="s">
        <v>131</v>
      </c>
      <c r="B57" s="757" t="s">
        <v>259</v>
      </c>
      <c r="C57" s="757" t="s">
        <v>260</v>
      </c>
      <c r="D57" s="757" t="s">
        <v>319</v>
      </c>
      <c r="E57" s="757" t="s">
        <v>206</v>
      </c>
      <c r="F57" s="757" t="s">
        <v>261</v>
      </c>
      <c r="G57" s="759" t="s">
        <v>262</v>
      </c>
      <c r="H57" s="757" t="s">
        <v>263</v>
      </c>
      <c r="I57" s="757" t="s">
        <v>264</v>
      </c>
      <c r="J57" s="757" t="s">
        <v>265</v>
      </c>
      <c r="K57" s="754" t="s">
        <v>266</v>
      </c>
      <c r="L57" s="755"/>
      <c r="M57" s="755"/>
      <c r="N57" s="756"/>
      <c r="P57" s="116"/>
      <c r="Q57" s="116"/>
      <c r="R57" s="116"/>
      <c r="S57" s="116"/>
    </row>
    <row r="58" spans="1:19" s="305" customFormat="1" ht="99" customHeight="1" x14ac:dyDescent="0.2">
      <c r="A58" s="762"/>
      <c r="B58" s="758"/>
      <c r="C58" s="758"/>
      <c r="D58" s="758"/>
      <c r="E58" s="758"/>
      <c r="F58" s="758"/>
      <c r="G58" s="760"/>
      <c r="H58" s="758"/>
      <c r="I58" s="758"/>
      <c r="J58" s="758"/>
      <c r="K58" s="237" t="s">
        <v>268</v>
      </c>
      <c r="L58" s="238" t="s">
        <v>269</v>
      </c>
      <c r="M58" s="238" t="s">
        <v>270</v>
      </c>
      <c r="N58" s="238" t="s">
        <v>271</v>
      </c>
      <c r="P58" s="116"/>
      <c r="Q58" s="116"/>
      <c r="R58" s="116"/>
      <c r="S58" s="116"/>
    </row>
    <row r="59" spans="1:19" s="151" customFormat="1" ht="40.5" customHeight="1" x14ac:dyDescent="0.2">
      <c r="A59" s="306" t="s">
        <v>140</v>
      </c>
      <c r="B59" s="224">
        <v>13</v>
      </c>
      <c r="C59" s="224" t="s">
        <v>219</v>
      </c>
      <c r="D59" s="253" t="s">
        <v>320</v>
      </c>
      <c r="E59" s="307">
        <v>42041741</v>
      </c>
      <c r="F59" s="308" t="s">
        <v>277</v>
      </c>
      <c r="G59" s="248">
        <v>0</v>
      </c>
      <c r="H59" s="248"/>
      <c r="I59" s="248"/>
      <c r="J59" s="248"/>
      <c r="K59" s="250">
        <v>191.78223129522669</v>
      </c>
      <c r="L59" s="250">
        <v>191.78223129522669</v>
      </c>
      <c r="M59" s="242">
        <v>39722</v>
      </c>
      <c r="N59" s="250">
        <v>294.2369713868419</v>
      </c>
      <c r="O59" s="116"/>
      <c r="P59" s="116"/>
      <c r="Q59" s="116"/>
      <c r="R59" s="116"/>
      <c r="S59" s="116"/>
    </row>
    <row r="60" spans="1:19" s="151" customFormat="1" ht="40.5" customHeight="1" x14ac:dyDescent="0.2">
      <c r="A60" s="222" t="s">
        <v>161</v>
      </c>
      <c r="B60" s="224">
        <v>13</v>
      </c>
      <c r="C60" s="224" t="s">
        <v>219</v>
      </c>
      <c r="D60" s="253" t="s">
        <v>321</v>
      </c>
      <c r="E60" s="274">
        <v>42093937</v>
      </c>
      <c r="F60" s="308" t="s">
        <v>277</v>
      </c>
      <c r="G60" s="255">
        <v>0</v>
      </c>
      <c r="H60" s="203"/>
      <c r="I60" s="203"/>
      <c r="J60" s="203"/>
      <c r="K60" s="250">
        <v>123.78976</v>
      </c>
      <c r="L60" s="250">
        <v>123.78976</v>
      </c>
      <c r="M60" s="242">
        <v>39589</v>
      </c>
      <c r="N60" s="250">
        <v>88.100949999999997</v>
      </c>
      <c r="O60" s="116"/>
      <c r="P60" s="116"/>
      <c r="Q60" s="116"/>
      <c r="R60" s="116"/>
      <c r="S60" s="116"/>
    </row>
    <row r="61" spans="1:19" s="151" customFormat="1" ht="54.75" customHeight="1" x14ac:dyDescent="0.2">
      <c r="A61" s="245" t="s">
        <v>147</v>
      </c>
      <c r="B61" s="309">
        <v>13</v>
      </c>
      <c r="C61" s="309" t="s">
        <v>219</v>
      </c>
      <c r="D61" s="310" t="s">
        <v>322</v>
      </c>
      <c r="E61" s="311">
        <v>42093937</v>
      </c>
      <c r="F61" s="309" t="s">
        <v>277</v>
      </c>
      <c r="G61" s="283">
        <v>0</v>
      </c>
      <c r="H61" s="226"/>
      <c r="I61" s="245"/>
      <c r="J61" s="226"/>
      <c r="K61" s="250">
        <v>311.04984999999999</v>
      </c>
      <c r="L61" s="250">
        <v>311.04984999999999</v>
      </c>
      <c r="M61" s="246">
        <v>39561</v>
      </c>
      <c r="N61" s="250">
        <v>677.24404000000004</v>
      </c>
      <c r="O61" s="116"/>
      <c r="P61" s="116"/>
      <c r="Q61" s="116"/>
      <c r="R61" s="116"/>
      <c r="S61" s="116"/>
    </row>
    <row r="62" spans="1:19" s="305" customFormat="1" ht="15" x14ac:dyDescent="0.25">
      <c r="A62" s="312" t="s">
        <v>4</v>
      </c>
      <c r="B62" s="313"/>
      <c r="C62" s="313"/>
      <c r="D62" s="313"/>
      <c r="E62" s="313"/>
      <c r="F62" s="314"/>
      <c r="G62" s="297">
        <v>0</v>
      </c>
      <c r="H62" s="315"/>
      <c r="I62" s="316"/>
      <c r="J62" s="317">
        <f>SUM(J59:J61)</f>
        <v>0</v>
      </c>
      <c r="K62" s="318">
        <f>SUM(K59:K61)</f>
        <v>626.62184129522666</v>
      </c>
      <c r="L62" s="319">
        <f>SUM(L59:L61)</f>
        <v>626.62184129522666</v>
      </c>
      <c r="M62" s="319"/>
      <c r="N62" s="318">
        <f>SUM(N59:N61)</f>
        <v>1059.5819613868421</v>
      </c>
      <c r="O62" s="116"/>
      <c r="P62" s="116"/>
      <c r="Q62" s="116"/>
      <c r="R62" s="116"/>
      <c r="S62" s="116"/>
    </row>
    <row r="63" spans="1:19" ht="12.75" customHeight="1" x14ac:dyDescent="0.2">
      <c r="A63" s="145"/>
      <c r="B63" s="145"/>
      <c r="C63" s="145"/>
      <c r="D63" s="145"/>
      <c r="E63" s="145"/>
      <c r="F63" s="146"/>
      <c r="G63" s="146"/>
      <c r="J63" s="152"/>
      <c r="K63" s="152"/>
      <c r="L63" s="152"/>
      <c r="M63" s="152"/>
      <c r="N63" s="152"/>
      <c r="O63" s="152"/>
    </row>
    <row r="64" spans="1:19" ht="15.75" x14ac:dyDescent="0.25">
      <c r="A64" s="320" t="s">
        <v>242</v>
      </c>
      <c r="B64" s="145"/>
      <c r="C64" s="145"/>
      <c r="D64" s="145"/>
      <c r="E64" s="145"/>
      <c r="F64" s="146"/>
      <c r="G64" s="146"/>
      <c r="K64" s="321"/>
      <c r="L64" s="321"/>
      <c r="M64" s="321"/>
      <c r="N64" s="321"/>
    </row>
    <row r="65" spans="1:14" ht="15" x14ac:dyDescent="0.25">
      <c r="A65" s="228" t="s">
        <v>203</v>
      </c>
      <c r="B65" s="228"/>
      <c r="C65" s="228"/>
      <c r="D65" s="322"/>
      <c r="L65" s="152"/>
    </row>
    <row r="66" spans="1:14" ht="15.75" customHeight="1" x14ac:dyDescent="0.25">
      <c r="A66" s="154">
        <v>1</v>
      </c>
      <c r="B66" s="324" t="s">
        <v>243</v>
      </c>
      <c r="C66" s="227"/>
      <c r="D66" s="322"/>
      <c r="I66" s="154">
        <v>10</v>
      </c>
      <c r="J66" s="324" t="s">
        <v>252</v>
      </c>
      <c r="K66" s="152"/>
      <c r="L66" s="153"/>
      <c r="M66" s="153"/>
      <c r="N66" s="153"/>
    </row>
    <row r="67" spans="1:14" ht="15.75" x14ac:dyDescent="0.25">
      <c r="A67" s="154">
        <v>2</v>
      </c>
      <c r="B67" s="324" t="s">
        <v>244</v>
      </c>
      <c r="C67" s="227"/>
      <c r="D67" s="322"/>
      <c r="I67" s="154">
        <v>11</v>
      </c>
      <c r="J67" s="324" t="s">
        <v>253</v>
      </c>
      <c r="K67" s="152"/>
    </row>
    <row r="68" spans="1:14" ht="15.75" customHeight="1" x14ac:dyDescent="0.25">
      <c r="A68" s="154">
        <v>3</v>
      </c>
      <c r="B68" s="324" t="s">
        <v>245</v>
      </c>
      <c r="C68" s="227"/>
      <c r="D68" s="322"/>
      <c r="I68" s="154">
        <v>12</v>
      </c>
      <c r="J68" s="324" t="s">
        <v>254</v>
      </c>
      <c r="K68" s="152"/>
    </row>
    <row r="69" spans="1:14" ht="15.75" x14ac:dyDescent="0.25">
      <c r="A69" s="154">
        <v>4</v>
      </c>
      <c r="B69" s="324" t="s">
        <v>246</v>
      </c>
      <c r="C69" s="227"/>
      <c r="D69" s="322"/>
      <c r="I69" s="154">
        <v>13</v>
      </c>
      <c r="J69" s="324" t="s">
        <v>255</v>
      </c>
      <c r="K69" s="152"/>
    </row>
    <row r="70" spans="1:14" ht="15.75" customHeight="1" x14ac:dyDescent="0.25">
      <c r="A70" s="154">
        <v>5</v>
      </c>
      <c r="B70" s="324" t="s">
        <v>247</v>
      </c>
      <c r="C70" s="227"/>
      <c r="D70" s="322"/>
      <c r="I70" s="145"/>
      <c r="J70" s="145"/>
      <c r="K70" s="152"/>
      <c r="L70" s="152"/>
    </row>
    <row r="71" spans="1:14" ht="15.75" x14ac:dyDescent="0.25">
      <c r="A71" s="154">
        <v>6</v>
      </c>
      <c r="B71" s="324" t="s">
        <v>248</v>
      </c>
      <c r="K71" s="152"/>
      <c r="L71" s="152"/>
    </row>
    <row r="72" spans="1:14" ht="15.75" customHeight="1" x14ac:dyDescent="0.25">
      <c r="A72" s="154">
        <v>7</v>
      </c>
      <c r="B72" s="324" t="s">
        <v>249</v>
      </c>
      <c r="I72" s="228" t="s">
        <v>204</v>
      </c>
      <c r="J72" s="228"/>
      <c r="K72" s="152"/>
      <c r="L72" s="152"/>
    </row>
    <row r="73" spans="1:14" ht="15.75" x14ac:dyDescent="0.25">
      <c r="A73" s="154">
        <v>8</v>
      </c>
      <c r="B73" s="324" t="s">
        <v>250</v>
      </c>
      <c r="I73" s="154" t="s">
        <v>210</v>
      </c>
      <c r="J73" s="324" t="s">
        <v>256</v>
      </c>
      <c r="K73" s="152"/>
      <c r="L73" s="152"/>
    </row>
    <row r="74" spans="1:14" ht="15.75" customHeight="1" x14ac:dyDescent="0.25">
      <c r="A74" s="154">
        <v>9</v>
      </c>
      <c r="B74" s="324" t="s">
        <v>251</v>
      </c>
      <c r="I74" s="154" t="s">
        <v>219</v>
      </c>
      <c r="J74" s="324" t="s">
        <v>257</v>
      </c>
      <c r="K74" s="152"/>
      <c r="L74" s="152"/>
    </row>
    <row r="75" spans="1:14" ht="12.75" customHeight="1" x14ac:dyDescent="0.2">
      <c r="D75" s="145"/>
      <c r="E75" s="145"/>
      <c r="F75" s="146"/>
      <c r="G75" s="146"/>
      <c r="K75" s="152"/>
      <c r="L75" s="152"/>
    </row>
    <row r="76" spans="1:14" ht="15" customHeight="1" x14ac:dyDescent="0.25">
      <c r="A76" s="145"/>
      <c r="B76" s="199" t="s">
        <v>274</v>
      </c>
      <c r="C76" s="325" t="s">
        <v>323</v>
      </c>
      <c r="D76" s="146"/>
      <c r="K76" s="152"/>
      <c r="L76" s="152"/>
    </row>
    <row r="77" spans="1:14" ht="15" x14ac:dyDescent="0.25">
      <c r="A77" s="145"/>
      <c r="B77" s="199" t="s">
        <v>272</v>
      </c>
      <c r="C77" s="325" t="s">
        <v>324</v>
      </c>
      <c r="K77" s="152"/>
      <c r="L77" s="152"/>
    </row>
    <row r="78" spans="1:14" ht="15" customHeight="1" x14ac:dyDescent="0.25">
      <c r="A78" s="145"/>
      <c r="B78" s="199" t="s">
        <v>297</v>
      </c>
      <c r="C78" s="325" t="s">
        <v>325</v>
      </c>
      <c r="K78" s="152"/>
      <c r="L78" s="152"/>
    </row>
    <row r="79" spans="1:14" ht="15" x14ac:dyDescent="0.25">
      <c r="A79" s="145"/>
      <c r="B79" s="199" t="s">
        <v>277</v>
      </c>
      <c r="C79" s="325" t="s">
        <v>326</v>
      </c>
      <c r="H79" s="145"/>
      <c r="I79" s="145"/>
      <c r="J79" s="145"/>
      <c r="K79" s="152"/>
      <c r="L79" s="152"/>
    </row>
    <row r="80" spans="1:14" ht="15" customHeight="1" x14ac:dyDescent="0.2">
      <c r="H80" s="326"/>
      <c r="I80" s="326"/>
      <c r="J80" s="145"/>
      <c r="K80" s="152"/>
      <c r="L80" s="152"/>
    </row>
    <row r="81" spans="1:12" ht="15" x14ac:dyDescent="0.2">
      <c r="H81" s="327"/>
      <c r="I81" s="328"/>
      <c r="J81" s="145"/>
      <c r="K81" s="152"/>
      <c r="L81" s="152"/>
    </row>
    <row r="82" spans="1:12" ht="14.25" customHeight="1" x14ac:dyDescent="0.2">
      <c r="H82" s="329"/>
      <c r="I82" s="329"/>
      <c r="J82" s="145"/>
      <c r="K82" s="152"/>
      <c r="L82" s="152"/>
    </row>
    <row r="83" spans="1:12" ht="12.75" customHeight="1" x14ac:dyDescent="0.2">
      <c r="H83" s="330"/>
      <c r="I83" s="330"/>
      <c r="J83" s="145"/>
      <c r="K83" s="152"/>
      <c r="L83" s="152"/>
    </row>
    <row r="84" spans="1:12" ht="12.75" customHeight="1" x14ac:dyDescent="0.2">
      <c r="H84" s="331"/>
      <c r="I84" s="331"/>
      <c r="J84" s="145"/>
      <c r="K84" s="152"/>
      <c r="L84" s="152"/>
    </row>
    <row r="85" spans="1:12" ht="12.75" customHeight="1" x14ac:dyDescent="0.2">
      <c r="H85" s="332"/>
      <c r="I85" s="332"/>
      <c r="J85" s="145"/>
      <c r="K85" s="152"/>
      <c r="L85" s="152"/>
    </row>
    <row r="86" spans="1:12" ht="15" customHeight="1" x14ac:dyDescent="0.25">
      <c r="H86" s="153"/>
      <c r="I86" s="153"/>
      <c r="J86" s="145"/>
      <c r="K86" s="152"/>
      <c r="L86" s="152"/>
    </row>
    <row r="87" spans="1:12" ht="12.75" customHeight="1" x14ac:dyDescent="0.2">
      <c r="H87" s="145"/>
      <c r="I87" s="321"/>
      <c r="J87" s="145"/>
      <c r="K87" s="152"/>
      <c r="L87" s="152"/>
    </row>
    <row r="88" spans="1:12" ht="12.75" customHeight="1" x14ac:dyDescent="0.2">
      <c r="H88" s="321"/>
      <c r="I88" s="321"/>
      <c r="J88" s="145"/>
      <c r="K88" s="152"/>
      <c r="L88" s="152"/>
    </row>
    <row r="89" spans="1:12" ht="12.75" customHeight="1" x14ac:dyDescent="0.2">
      <c r="H89" s="321"/>
      <c r="I89" s="321"/>
      <c r="J89" s="145"/>
      <c r="K89" s="152"/>
      <c r="L89" s="152"/>
    </row>
    <row r="90" spans="1:12" ht="12.75" customHeight="1" x14ac:dyDescent="0.2">
      <c r="A90" s="145"/>
      <c r="B90" s="145"/>
      <c r="C90" s="145"/>
      <c r="D90" s="145"/>
      <c r="E90" s="145"/>
      <c r="F90" s="145"/>
      <c r="G90" s="145"/>
      <c r="H90" s="333"/>
      <c r="I90" s="333"/>
      <c r="J90" s="145"/>
      <c r="K90" s="152"/>
      <c r="L90" s="152"/>
    </row>
    <row r="91" spans="1:12" ht="12.75" customHeight="1" x14ac:dyDescent="0.2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52"/>
      <c r="L91" s="152"/>
    </row>
    <row r="92" spans="1:12" ht="12.75" customHeight="1" x14ac:dyDescent="0.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52"/>
      <c r="L92" s="152"/>
    </row>
    <row r="93" spans="1:12" ht="12.75" customHeight="1" x14ac:dyDescent="0.2">
      <c r="A93" s="145"/>
      <c r="B93" s="145"/>
      <c r="C93" s="145"/>
      <c r="D93" s="145"/>
      <c r="E93" s="145"/>
      <c r="F93" s="145"/>
      <c r="G93" s="145"/>
      <c r="K93" s="152"/>
      <c r="L93" s="152"/>
    </row>
    <row r="94" spans="1:12" ht="12.75" customHeight="1" x14ac:dyDescent="0.2">
      <c r="A94" s="145"/>
      <c r="B94" s="145"/>
      <c r="C94" s="145"/>
      <c r="D94" s="145"/>
      <c r="E94" s="145"/>
      <c r="F94" s="145"/>
      <c r="G94" s="145"/>
      <c r="K94" s="152"/>
      <c r="L94" s="152"/>
    </row>
    <row r="95" spans="1:12" ht="12.75" customHeight="1" x14ac:dyDescent="0.2">
      <c r="A95" s="145"/>
      <c r="B95" s="145"/>
      <c r="C95" s="145"/>
      <c r="D95" s="145"/>
      <c r="E95" s="145"/>
      <c r="F95" s="145"/>
      <c r="G95" s="145"/>
      <c r="K95" s="152"/>
      <c r="L95" s="152"/>
    </row>
    <row r="96" spans="1:12" ht="12.75" customHeight="1" x14ac:dyDescent="0.2">
      <c r="A96" s="145"/>
      <c r="B96" s="145"/>
      <c r="C96" s="145"/>
      <c r="D96" s="145"/>
      <c r="E96" s="145"/>
      <c r="F96" s="145"/>
      <c r="G96" s="145"/>
      <c r="K96" s="152"/>
      <c r="L96" s="152"/>
    </row>
    <row r="97" spans="1:12" ht="12.75" customHeight="1" x14ac:dyDescent="0.2">
      <c r="A97" s="145"/>
      <c r="B97" s="145"/>
      <c r="C97" s="145"/>
      <c r="D97" s="145"/>
      <c r="E97" s="145"/>
      <c r="F97" s="145"/>
      <c r="G97" s="145"/>
      <c r="K97" s="152"/>
      <c r="L97" s="152"/>
    </row>
    <row r="98" spans="1:12" ht="12.75" customHeight="1" x14ac:dyDescent="0.2">
      <c r="A98" s="145"/>
      <c r="B98" s="145"/>
      <c r="C98" s="145"/>
      <c r="D98" s="145"/>
      <c r="E98" s="145"/>
      <c r="F98" s="145"/>
      <c r="G98" s="145"/>
      <c r="K98" s="152"/>
      <c r="L98" s="152"/>
    </row>
    <row r="99" spans="1:12" ht="12.75" customHeight="1" x14ac:dyDescent="0.2">
      <c r="A99" s="145"/>
      <c r="B99" s="145"/>
      <c r="C99" s="145"/>
      <c r="D99" s="145"/>
      <c r="E99" s="145"/>
      <c r="F99" s="145"/>
      <c r="G99" s="145"/>
      <c r="K99" s="152"/>
      <c r="L99" s="152"/>
    </row>
    <row r="100" spans="1:12" ht="12.75" customHeight="1" x14ac:dyDescent="0.2">
      <c r="A100" s="145"/>
      <c r="B100" s="145"/>
      <c r="C100" s="145"/>
      <c r="D100" s="145"/>
      <c r="E100" s="145"/>
      <c r="F100" s="145"/>
      <c r="G100" s="145"/>
      <c r="K100" s="152"/>
      <c r="L100" s="152"/>
    </row>
    <row r="101" spans="1:12" ht="12.75" customHeight="1" x14ac:dyDescent="0.2">
      <c r="A101" s="145"/>
      <c r="B101" s="145"/>
      <c r="C101" s="145"/>
      <c r="D101" s="145"/>
      <c r="E101" s="145"/>
      <c r="F101" s="145"/>
      <c r="G101" s="145"/>
      <c r="K101" s="152"/>
      <c r="L101" s="152"/>
    </row>
    <row r="102" spans="1:12" ht="12.75" customHeight="1" x14ac:dyDescent="0.2">
      <c r="A102" s="145"/>
      <c r="B102" s="145"/>
      <c r="C102" s="145"/>
      <c r="D102" s="145"/>
      <c r="E102" s="145"/>
      <c r="F102" s="145"/>
      <c r="G102" s="145"/>
      <c r="K102" s="152"/>
      <c r="L102" s="152"/>
    </row>
    <row r="103" spans="1:12" ht="12.75" customHeight="1" x14ac:dyDescent="0.2">
      <c r="A103" s="145"/>
      <c r="B103" s="145"/>
      <c r="C103" s="145"/>
      <c r="D103" s="145"/>
      <c r="E103" s="145"/>
      <c r="F103" s="145"/>
      <c r="G103" s="145"/>
      <c r="K103" s="152"/>
      <c r="L103" s="152"/>
    </row>
    <row r="104" spans="1:12" ht="12.75" customHeight="1" x14ac:dyDescent="0.2">
      <c r="A104" s="145"/>
      <c r="B104" s="145"/>
      <c r="C104" s="145"/>
      <c r="D104" s="145"/>
      <c r="E104" s="145"/>
      <c r="F104" s="145"/>
      <c r="G104" s="145"/>
      <c r="K104" s="152"/>
      <c r="L104" s="152"/>
    </row>
    <row r="105" spans="1:12" ht="12.75" customHeight="1" x14ac:dyDescent="0.2">
      <c r="A105" s="145"/>
      <c r="B105" s="145"/>
      <c r="C105" s="145"/>
      <c r="D105" s="145"/>
      <c r="E105" s="145"/>
      <c r="F105" s="145"/>
      <c r="G105" s="145"/>
      <c r="K105" s="152"/>
      <c r="L105" s="152"/>
    </row>
    <row r="106" spans="1:12" ht="12.75" customHeight="1" x14ac:dyDescent="0.2">
      <c r="A106" s="145"/>
      <c r="B106" s="145"/>
      <c r="C106" s="145"/>
      <c r="D106" s="145"/>
      <c r="E106" s="145"/>
      <c r="F106" s="145"/>
      <c r="G106" s="145"/>
      <c r="K106" s="152"/>
      <c r="L106" s="152"/>
    </row>
    <row r="107" spans="1:12" ht="12.75" customHeight="1" x14ac:dyDescent="0.2">
      <c r="A107" s="145"/>
      <c r="B107" s="145"/>
      <c r="C107" s="145"/>
      <c r="D107" s="145"/>
      <c r="E107" s="145"/>
      <c r="F107" s="145"/>
      <c r="G107" s="145"/>
      <c r="K107" s="152"/>
      <c r="L107" s="152"/>
    </row>
    <row r="108" spans="1:12" ht="12.75" customHeight="1" x14ac:dyDescent="0.2">
      <c r="A108" s="145"/>
      <c r="B108" s="145"/>
      <c r="C108" s="145"/>
      <c r="D108" s="145"/>
      <c r="E108" s="145"/>
      <c r="F108" s="145"/>
      <c r="G108" s="145"/>
      <c r="K108" s="152"/>
      <c r="L108" s="152"/>
    </row>
    <row r="109" spans="1:12" ht="12.75" customHeight="1" x14ac:dyDescent="0.2">
      <c r="A109" s="145"/>
      <c r="B109" s="145"/>
      <c r="C109" s="145"/>
      <c r="D109" s="145"/>
      <c r="E109" s="145"/>
      <c r="F109" s="145"/>
      <c r="G109" s="145"/>
      <c r="K109" s="152"/>
      <c r="L109" s="152"/>
    </row>
    <row r="110" spans="1:12" ht="12.75" customHeight="1" x14ac:dyDescent="0.2">
      <c r="A110" s="145"/>
      <c r="B110" s="145"/>
      <c r="C110" s="145"/>
      <c r="D110" s="145"/>
      <c r="E110" s="145"/>
      <c r="F110" s="145"/>
      <c r="G110" s="145"/>
      <c r="K110" s="152"/>
      <c r="L110" s="152"/>
    </row>
  </sheetData>
  <mergeCells count="24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A57:A58"/>
    <mergeCell ref="B57:B58"/>
    <mergeCell ref="C57:C58"/>
    <mergeCell ref="D57:D58"/>
    <mergeCell ref="E57:E58"/>
    <mergeCell ref="K57:N57"/>
    <mergeCell ref="J2:J3"/>
    <mergeCell ref="K2:N2"/>
    <mergeCell ref="F57:F58"/>
    <mergeCell ref="G57:G58"/>
    <mergeCell ref="H57:H58"/>
    <mergeCell ref="I57:I58"/>
    <mergeCell ref="J57:J58"/>
  </mergeCells>
  <pageMargins left="0" right="0" top="0.78740157480314965" bottom="0.59055118110236227" header="0.19685039370078741" footer="0.19685039370078741"/>
  <pageSetup paperSize="9" scale="4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opLeftCell="A20" zoomScaleNormal="100" workbookViewId="0">
      <selection activeCell="A27" sqref="A27"/>
    </sheetView>
  </sheetViews>
  <sheetFormatPr defaultColWidth="3.42578125" defaultRowHeight="15" customHeight="1" x14ac:dyDescent="0.2"/>
  <cols>
    <col min="1" max="1" width="45.85546875" style="26" customWidth="1"/>
    <col min="2" max="5" width="16.7109375" style="26" customWidth="1"/>
    <col min="6" max="7" width="13.85546875" style="26" customWidth="1"/>
    <col min="8" max="10" width="10" style="26" customWidth="1"/>
    <col min="11" max="13" width="3.42578125" style="26"/>
    <col min="14" max="14" width="12.42578125" style="26" customWidth="1"/>
    <col min="15" max="16384" width="3.42578125" style="26"/>
  </cols>
  <sheetData>
    <row r="1" spans="1:15" ht="15" customHeight="1" x14ac:dyDescent="0.2">
      <c r="J1" s="27"/>
    </row>
    <row r="3" spans="1:15" ht="15" customHeight="1" x14ac:dyDescent="0.2">
      <c r="D3" s="28"/>
      <c r="E3" s="28"/>
      <c r="K3" s="28"/>
    </row>
    <row r="4" spans="1:15" s="29" customFormat="1" ht="15" customHeight="1" x14ac:dyDescent="0.2">
      <c r="J4" s="30"/>
    </row>
    <row r="5" spans="1:15" s="29" customFormat="1" ht="15" customHeight="1" x14ac:dyDescent="0.2">
      <c r="D5" s="31"/>
      <c r="E5" s="31"/>
      <c r="K5" s="31"/>
      <c r="L5" s="31"/>
      <c r="M5" s="31"/>
    </row>
    <row r="6" spans="1:15" s="29" customFormat="1" ht="15" customHeight="1" x14ac:dyDescent="0.2">
      <c r="K6" s="31"/>
      <c r="L6" s="31"/>
      <c r="M6" s="31"/>
    </row>
    <row r="7" spans="1:15" s="29" customFormat="1" ht="15" customHeight="1" x14ac:dyDescent="0.2">
      <c r="A7" s="29" t="s">
        <v>5</v>
      </c>
      <c r="K7" s="31"/>
      <c r="L7" s="31"/>
      <c r="M7" s="31"/>
    </row>
    <row r="8" spans="1:15" s="29" customFormat="1" ht="15" customHeight="1" x14ac:dyDescent="0.2">
      <c r="K8" s="31"/>
      <c r="L8" s="31"/>
      <c r="M8" s="31"/>
    </row>
    <row r="9" spans="1:15" s="29" customFormat="1" ht="15" customHeight="1" x14ac:dyDescent="0.2">
      <c r="J9" s="30" t="s">
        <v>3</v>
      </c>
      <c r="K9" s="31"/>
      <c r="L9" s="31"/>
      <c r="M9" s="32"/>
    </row>
    <row r="10" spans="1:15" s="29" customFormat="1" ht="62.25" customHeight="1" x14ac:dyDescent="0.2">
      <c r="A10" s="33" t="s">
        <v>6</v>
      </c>
      <c r="B10" s="91" t="s">
        <v>90</v>
      </c>
      <c r="C10" s="91" t="s">
        <v>98</v>
      </c>
      <c r="D10" s="91" t="s">
        <v>99</v>
      </c>
      <c r="E10" s="91" t="s">
        <v>100</v>
      </c>
      <c r="F10" s="91" t="s">
        <v>93</v>
      </c>
      <c r="G10" s="91" t="s">
        <v>94</v>
      </c>
      <c r="H10" s="91" t="s">
        <v>95</v>
      </c>
      <c r="I10" s="91" t="s">
        <v>97</v>
      </c>
      <c r="J10" s="91" t="s">
        <v>96</v>
      </c>
      <c r="L10" s="34"/>
      <c r="M10" s="34"/>
      <c r="N10" s="34"/>
      <c r="O10" s="34"/>
    </row>
    <row r="11" spans="1:15" s="29" customFormat="1" ht="15" customHeight="1" x14ac:dyDescent="0.2">
      <c r="A11" s="33" t="s">
        <v>0</v>
      </c>
      <c r="B11" s="33">
        <v>1</v>
      </c>
      <c r="C11" s="33">
        <v>2</v>
      </c>
      <c r="D11" s="35">
        <v>3</v>
      </c>
      <c r="E11" s="35">
        <v>4</v>
      </c>
      <c r="F11" s="33">
        <v>5</v>
      </c>
      <c r="G11" s="33">
        <v>6</v>
      </c>
      <c r="H11" s="33">
        <v>7</v>
      </c>
      <c r="I11" s="33"/>
      <c r="J11" s="35">
        <v>8</v>
      </c>
      <c r="L11" s="34"/>
      <c r="M11" s="34"/>
      <c r="N11" s="34"/>
      <c r="O11" s="34"/>
    </row>
    <row r="12" spans="1:15" s="29" customFormat="1" ht="17.25" customHeight="1" x14ac:dyDescent="0.2">
      <c r="A12" s="36" t="s">
        <v>7</v>
      </c>
      <c r="B12" s="37"/>
      <c r="C12" s="37"/>
      <c r="D12" s="38"/>
      <c r="E12" s="38"/>
      <c r="F12" s="37"/>
      <c r="G12" s="37"/>
      <c r="H12" s="37"/>
      <c r="I12" s="37"/>
      <c r="J12" s="38"/>
      <c r="L12" s="34"/>
      <c r="M12" s="34"/>
      <c r="N12" s="34"/>
      <c r="O12" s="34"/>
    </row>
    <row r="13" spans="1:15" s="29" customFormat="1" ht="15" customHeight="1" x14ac:dyDescent="0.2">
      <c r="A13" s="39" t="s">
        <v>8</v>
      </c>
      <c r="B13" s="40">
        <v>295438</v>
      </c>
      <c r="C13" s="40">
        <v>57258</v>
      </c>
      <c r="D13" s="40">
        <v>51113</v>
      </c>
      <c r="E13" s="40">
        <v>44609</v>
      </c>
      <c r="F13" s="40">
        <f>+E13-B13</f>
        <v>-250829</v>
      </c>
      <c r="G13" s="40">
        <f>+E13-C13</f>
        <v>-12649</v>
      </c>
      <c r="H13" s="41">
        <f>+E13/B13*100</f>
        <v>15.099276328705177</v>
      </c>
      <c r="I13" s="41">
        <f>+E13/C13*100</f>
        <v>77.908763840860658</v>
      </c>
      <c r="J13" s="41">
        <f>+E13/D13*100</f>
        <v>87.275252871089549</v>
      </c>
      <c r="L13" s="31"/>
      <c r="M13" s="42"/>
      <c r="N13" s="42"/>
      <c r="O13" s="43"/>
    </row>
    <row r="14" spans="1:15" s="29" customFormat="1" ht="15" customHeight="1" x14ac:dyDescent="0.2">
      <c r="A14" s="44" t="s">
        <v>9</v>
      </c>
      <c r="B14" s="45">
        <v>10665</v>
      </c>
      <c r="C14" s="45">
        <v>1851</v>
      </c>
      <c r="D14" s="40">
        <v>1559</v>
      </c>
      <c r="E14" s="40">
        <v>1360</v>
      </c>
      <c r="F14" s="40">
        <f t="shared" ref="F14:F65" si="0">+E14-B14</f>
        <v>-9305</v>
      </c>
      <c r="G14" s="40">
        <f t="shared" ref="G14:G65" si="1">+E14-C14</f>
        <v>-491</v>
      </c>
      <c r="H14" s="41">
        <f>+E14/B14*100</f>
        <v>12.75199249882794</v>
      </c>
      <c r="I14" s="41">
        <f t="shared" ref="I14:I65" si="2">+E14/C14*100</f>
        <v>73.473797947055644</v>
      </c>
      <c r="J14" s="41">
        <f t="shared" ref="J14:J17" si="3">+E14/D14*100</f>
        <v>87.235407312379735</v>
      </c>
      <c r="L14" s="34"/>
      <c r="M14" s="42"/>
      <c r="N14" s="42"/>
      <c r="O14" s="43"/>
    </row>
    <row r="15" spans="1:15" s="29" customFormat="1" ht="15" customHeight="1" x14ac:dyDescent="0.2">
      <c r="A15" s="44" t="s">
        <v>10</v>
      </c>
      <c r="B15" s="45">
        <v>56</v>
      </c>
      <c r="C15" s="45">
        <v>24</v>
      </c>
      <c r="D15" s="40">
        <v>4</v>
      </c>
      <c r="E15" s="40">
        <v>7</v>
      </c>
      <c r="F15" s="40">
        <f t="shared" si="0"/>
        <v>-49</v>
      </c>
      <c r="G15" s="40">
        <f t="shared" si="1"/>
        <v>-17</v>
      </c>
      <c r="H15" s="41">
        <f>+E15/B15*100</f>
        <v>12.5</v>
      </c>
      <c r="I15" s="41">
        <f t="shared" si="2"/>
        <v>29.166666666666668</v>
      </c>
      <c r="J15" s="41">
        <f t="shared" si="3"/>
        <v>175</v>
      </c>
      <c r="L15" s="34"/>
      <c r="M15" s="42"/>
      <c r="N15" s="42"/>
      <c r="O15" s="43"/>
    </row>
    <row r="16" spans="1:15" s="29" customFormat="1" ht="15" customHeight="1" x14ac:dyDescent="0.2">
      <c r="A16" s="44" t="s">
        <v>11</v>
      </c>
      <c r="B16" s="45">
        <v>132016</v>
      </c>
      <c r="C16" s="45">
        <v>24169</v>
      </c>
      <c r="D16" s="46">
        <v>23068</v>
      </c>
      <c r="E16" s="46">
        <v>19774</v>
      </c>
      <c r="F16" s="40">
        <f t="shared" si="0"/>
        <v>-112242</v>
      </c>
      <c r="G16" s="40">
        <f t="shared" si="1"/>
        <v>-4395</v>
      </c>
      <c r="H16" s="41">
        <f>+E16/B16*100</f>
        <v>14.978487456065931</v>
      </c>
      <c r="I16" s="41">
        <f t="shared" si="2"/>
        <v>81.815548843559938</v>
      </c>
      <c r="J16" s="41">
        <f t="shared" si="3"/>
        <v>85.720478585052888</v>
      </c>
      <c r="L16" s="34"/>
      <c r="M16" s="42"/>
      <c r="N16" s="42"/>
      <c r="O16" s="43"/>
    </row>
    <row r="17" spans="1:15" s="29" customFormat="1" ht="15" customHeight="1" x14ac:dyDescent="0.2">
      <c r="A17" s="47" t="s">
        <v>12</v>
      </c>
      <c r="B17" s="48">
        <f>SUM(B13:B16)</f>
        <v>438175</v>
      </c>
      <c r="C17" s="48">
        <f>SUM(C13:C16)</f>
        <v>83302</v>
      </c>
      <c r="D17" s="48">
        <f t="shared" ref="D17:E17" si="4">SUM(D13:D16)</f>
        <v>75744</v>
      </c>
      <c r="E17" s="48">
        <f t="shared" si="4"/>
        <v>65750</v>
      </c>
      <c r="F17" s="49">
        <f t="shared" si="0"/>
        <v>-372425</v>
      </c>
      <c r="G17" s="49">
        <f t="shared" si="1"/>
        <v>-17552</v>
      </c>
      <c r="H17" s="50">
        <f>+E17/B17*100</f>
        <v>15.005420208820677</v>
      </c>
      <c r="I17" s="50">
        <f t="shared" si="2"/>
        <v>78.929677558762094</v>
      </c>
      <c r="J17" s="50">
        <f t="shared" si="3"/>
        <v>86.805555555555557</v>
      </c>
      <c r="L17" s="31"/>
      <c r="M17" s="42"/>
      <c r="N17" s="51"/>
      <c r="O17" s="43"/>
    </row>
    <row r="18" spans="1:15" ht="15" customHeight="1" x14ac:dyDescent="0.2">
      <c r="A18" s="52" t="s">
        <v>13</v>
      </c>
      <c r="B18" s="52"/>
      <c r="C18" s="52"/>
      <c r="D18" s="52"/>
      <c r="E18" s="52"/>
      <c r="F18" s="40"/>
      <c r="G18" s="40"/>
      <c r="H18" s="52"/>
      <c r="I18" s="52"/>
      <c r="J18" s="52"/>
    </row>
    <row r="19" spans="1:15" ht="15" customHeight="1" x14ac:dyDescent="0.2">
      <c r="A19" s="52" t="s">
        <v>14</v>
      </c>
      <c r="B19" s="53">
        <v>4522092</v>
      </c>
      <c r="C19" s="53">
        <v>753641</v>
      </c>
      <c r="D19" s="55">
        <v>720636</v>
      </c>
      <c r="E19" s="54">
        <v>775477</v>
      </c>
      <c r="F19" s="40">
        <f t="shared" si="0"/>
        <v>-3746615</v>
      </c>
      <c r="G19" s="40">
        <f t="shared" si="1"/>
        <v>21836</v>
      </c>
      <c r="H19" s="41">
        <f>+E19/B19*100</f>
        <v>17.148633862380507</v>
      </c>
      <c r="I19" s="41">
        <f t="shared" si="2"/>
        <v>102.89740075181683</v>
      </c>
      <c r="J19" s="41">
        <f t="shared" ref="J19:J25" si="5">+E19/D19*100</f>
        <v>107.61008331529371</v>
      </c>
    </row>
    <row r="20" spans="1:15" ht="15" customHeight="1" x14ac:dyDescent="0.2">
      <c r="A20" s="52" t="s">
        <v>15</v>
      </c>
      <c r="B20" s="55">
        <v>136461</v>
      </c>
      <c r="C20" s="55">
        <v>22742</v>
      </c>
      <c r="D20" s="55">
        <v>19867</v>
      </c>
      <c r="E20" s="54">
        <v>17581</v>
      </c>
      <c r="F20" s="40">
        <f t="shared" si="0"/>
        <v>-118880</v>
      </c>
      <c r="G20" s="40">
        <f t="shared" si="1"/>
        <v>-5161</v>
      </c>
      <c r="H20" s="41">
        <f>+E20/B20*100</f>
        <v>12.883534489707682</v>
      </c>
      <c r="I20" s="41">
        <f t="shared" si="2"/>
        <v>77.306305514026903</v>
      </c>
      <c r="J20" s="41">
        <f t="shared" si="5"/>
        <v>88.493481652992401</v>
      </c>
    </row>
    <row r="21" spans="1:15" ht="15" customHeight="1" x14ac:dyDescent="0.2">
      <c r="A21" s="52" t="s">
        <v>16</v>
      </c>
      <c r="B21" s="55">
        <v>458010</v>
      </c>
      <c r="C21" s="55">
        <v>76331</v>
      </c>
      <c r="D21" s="55">
        <v>73028</v>
      </c>
      <c r="E21" s="54">
        <v>76341</v>
      </c>
      <c r="F21" s="40">
        <f t="shared" si="0"/>
        <v>-381669</v>
      </c>
      <c r="G21" s="40">
        <f t="shared" si="1"/>
        <v>10</v>
      </c>
      <c r="H21" s="41">
        <f>+E21/B21*100</f>
        <v>16.66797668173184</v>
      </c>
      <c r="I21" s="41">
        <f t="shared" si="2"/>
        <v>100.0131008371435</v>
      </c>
      <c r="J21" s="41">
        <f t="shared" si="5"/>
        <v>104.53661609245768</v>
      </c>
    </row>
    <row r="22" spans="1:15" ht="15" customHeight="1" x14ac:dyDescent="0.2">
      <c r="A22" s="52" t="s">
        <v>17</v>
      </c>
      <c r="B22" s="55">
        <v>39245</v>
      </c>
      <c r="C22" s="55">
        <v>6541</v>
      </c>
      <c r="D22" s="55">
        <v>6118</v>
      </c>
      <c r="E22" s="54">
        <v>6700</v>
      </c>
      <c r="F22" s="40">
        <f t="shared" si="0"/>
        <v>-32545</v>
      </c>
      <c r="G22" s="40">
        <f t="shared" si="1"/>
        <v>159</v>
      </c>
      <c r="H22" s="41">
        <f>+E22/B22*100</f>
        <v>17.072238501719962</v>
      </c>
      <c r="I22" s="41">
        <f t="shared" si="2"/>
        <v>102.43082097538603</v>
      </c>
      <c r="J22" s="41">
        <f t="shared" si="5"/>
        <v>109.51291271657404</v>
      </c>
    </row>
    <row r="23" spans="1:15" ht="15" customHeight="1" x14ac:dyDescent="0.2">
      <c r="A23" s="52" t="s">
        <v>18</v>
      </c>
      <c r="B23" s="55">
        <v>4076</v>
      </c>
      <c r="C23" s="55">
        <v>679</v>
      </c>
      <c r="D23" s="55">
        <v>525</v>
      </c>
      <c r="E23" s="54">
        <v>456</v>
      </c>
      <c r="F23" s="40">
        <f t="shared" si="0"/>
        <v>-3620</v>
      </c>
      <c r="G23" s="40">
        <f t="shared" si="1"/>
        <v>-223</v>
      </c>
      <c r="H23" s="41">
        <f>+E23/B23*100</f>
        <v>11.187438665358194</v>
      </c>
      <c r="I23" s="41">
        <f t="shared" si="2"/>
        <v>67.157584683357868</v>
      </c>
      <c r="J23" s="41">
        <f t="shared" si="5"/>
        <v>86.857142857142861</v>
      </c>
    </row>
    <row r="24" spans="1:15" ht="15" customHeight="1" x14ac:dyDescent="0.2">
      <c r="A24" s="52" t="s">
        <v>19</v>
      </c>
      <c r="B24" s="55">
        <v>0</v>
      </c>
      <c r="C24" s="55">
        <v>0</v>
      </c>
      <c r="D24" s="55">
        <v>21</v>
      </c>
      <c r="E24" s="54">
        <v>79</v>
      </c>
      <c r="F24" s="40">
        <f t="shared" si="0"/>
        <v>79</v>
      </c>
      <c r="G24" s="40">
        <f t="shared" si="1"/>
        <v>79</v>
      </c>
      <c r="H24" s="41">
        <v>0</v>
      </c>
      <c r="I24" s="41">
        <v>0</v>
      </c>
      <c r="J24" s="41">
        <f t="shared" si="5"/>
        <v>376.1904761904762</v>
      </c>
    </row>
    <row r="25" spans="1:15" ht="15" customHeight="1" x14ac:dyDescent="0.2">
      <c r="A25" s="56" t="s">
        <v>4</v>
      </c>
      <c r="B25" s="57">
        <f>B19+B20+B21+B22+B23+B24</f>
        <v>5159884</v>
      </c>
      <c r="C25" s="57">
        <v>859934</v>
      </c>
      <c r="D25" s="57">
        <v>820195</v>
      </c>
      <c r="E25" s="57">
        <v>876634</v>
      </c>
      <c r="F25" s="49">
        <f t="shared" si="0"/>
        <v>-4283250</v>
      </c>
      <c r="G25" s="49">
        <f t="shared" si="1"/>
        <v>16700</v>
      </c>
      <c r="H25" s="50">
        <f>+E25/B25*100</f>
        <v>16.989412940290904</v>
      </c>
      <c r="I25" s="50">
        <f t="shared" si="2"/>
        <v>101.94200950305488</v>
      </c>
      <c r="J25" s="50">
        <f t="shared" si="5"/>
        <v>106.88116850261218</v>
      </c>
    </row>
    <row r="26" spans="1:15" ht="15" customHeight="1" x14ac:dyDescent="0.2">
      <c r="A26" s="52" t="s">
        <v>20</v>
      </c>
      <c r="B26" s="55"/>
      <c r="C26" s="55"/>
      <c r="D26" s="55"/>
      <c r="E26" s="55"/>
      <c r="F26" s="40"/>
      <c r="G26" s="40"/>
      <c r="H26" s="55"/>
      <c r="I26" s="55"/>
      <c r="J26" s="55"/>
    </row>
    <row r="27" spans="1:15" ht="15" customHeight="1" x14ac:dyDescent="0.2">
      <c r="A27" s="52" t="s">
        <v>21</v>
      </c>
      <c r="B27" s="55">
        <v>769696</v>
      </c>
      <c r="C27" s="55">
        <v>128591</v>
      </c>
      <c r="D27" s="55">
        <v>122703</v>
      </c>
      <c r="E27" s="54">
        <v>126934</v>
      </c>
      <c r="F27" s="40">
        <f t="shared" si="0"/>
        <v>-642762</v>
      </c>
      <c r="G27" s="40">
        <f t="shared" si="1"/>
        <v>-1657</v>
      </c>
      <c r="H27" s="41">
        <f>+E27/B27*100</f>
        <v>16.491445973475241</v>
      </c>
      <c r="I27" s="41">
        <f t="shared" si="2"/>
        <v>98.711418372981001</v>
      </c>
      <c r="J27" s="41">
        <f t="shared" ref="J27:J64" si="6">+E27/D27*100</f>
        <v>103.44816345158637</v>
      </c>
    </row>
    <row r="28" spans="1:15" ht="15" customHeight="1" x14ac:dyDescent="0.2">
      <c r="A28" s="52" t="s">
        <v>16</v>
      </c>
      <c r="B28" s="55">
        <v>114712</v>
      </c>
      <c r="C28" s="55">
        <v>19165</v>
      </c>
      <c r="D28" s="55">
        <v>17635</v>
      </c>
      <c r="E28" s="54">
        <v>17703</v>
      </c>
      <c r="F28" s="40">
        <f t="shared" si="0"/>
        <v>-97009</v>
      </c>
      <c r="G28" s="40">
        <f t="shared" si="1"/>
        <v>-1462</v>
      </c>
      <c r="H28" s="41">
        <f>+E28/B28*100</f>
        <v>15.432561545435524</v>
      </c>
      <c r="I28" s="41">
        <f t="shared" si="2"/>
        <v>92.37151056613618</v>
      </c>
      <c r="J28" s="41">
        <f t="shared" si="6"/>
        <v>100.38559682449674</v>
      </c>
    </row>
    <row r="29" spans="1:15" ht="15" customHeight="1" x14ac:dyDescent="0.2">
      <c r="A29" s="52" t="s">
        <v>22</v>
      </c>
      <c r="B29" s="55">
        <v>13912</v>
      </c>
      <c r="C29" s="55">
        <v>2324</v>
      </c>
      <c r="D29" s="55">
        <v>2015</v>
      </c>
      <c r="E29" s="54">
        <v>2219</v>
      </c>
      <c r="F29" s="40">
        <f t="shared" si="0"/>
        <v>-11693</v>
      </c>
      <c r="G29" s="40">
        <f t="shared" si="1"/>
        <v>-105</v>
      </c>
      <c r="H29" s="41">
        <f>+E29/B29*100</f>
        <v>15.950258769407705</v>
      </c>
      <c r="I29" s="41">
        <f t="shared" si="2"/>
        <v>95.481927710843379</v>
      </c>
      <c r="J29" s="41">
        <f t="shared" si="6"/>
        <v>110.12406947890818</v>
      </c>
    </row>
    <row r="30" spans="1:15" ht="15" customHeight="1" x14ac:dyDescent="0.2">
      <c r="A30" s="52" t="s">
        <v>18</v>
      </c>
      <c r="B30" s="55">
        <v>45039</v>
      </c>
      <c r="C30" s="55">
        <v>7524</v>
      </c>
      <c r="D30" s="55">
        <v>6755</v>
      </c>
      <c r="E30" s="54">
        <v>6732</v>
      </c>
      <c r="F30" s="40">
        <f t="shared" si="0"/>
        <v>-38307</v>
      </c>
      <c r="G30" s="40">
        <f t="shared" si="1"/>
        <v>-792</v>
      </c>
      <c r="H30" s="41">
        <f>+E30/B30*100</f>
        <v>14.947045893558917</v>
      </c>
      <c r="I30" s="41">
        <f t="shared" si="2"/>
        <v>89.473684210526315</v>
      </c>
      <c r="J30" s="41">
        <f t="shared" si="6"/>
        <v>99.65951147298297</v>
      </c>
    </row>
    <row r="31" spans="1:15" ht="15" customHeight="1" x14ac:dyDescent="0.2">
      <c r="A31" s="52" t="s">
        <v>19</v>
      </c>
      <c r="B31" s="55">
        <v>0</v>
      </c>
      <c r="C31" s="55">
        <v>0</v>
      </c>
      <c r="D31" s="55">
        <v>21</v>
      </c>
      <c r="E31" s="54">
        <v>37</v>
      </c>
      <c r="F31" s="40">
        <f t="shared" si="0"/>
        <v>37</v>
      </c>
      <c r="G31" s="40">
        <f t="shared" si="1"/>
        <v>37</v>
      </c>
      <c r="H31" s="41">
        <v>0</v>
      </c>
      <c r="I31" s="41">
        <v>0</v>
      </c>
      <c r="J31" s="41">
        <f t="shared" si="6"/>
        <v>176.19047619047618</v>
      </c>
    </row>
    <row r="32" spans="1:15" ht="15" customHeight="1" x14ac:dyDescent="0.2">
      <c r="A32" s="56" t="s">
        <v>4</v>
      </c>
      <c r="B32" s="57">
        <f>B27+B28+B29+B30+B31</f>
        <v>943359</v>
      </c>
      <c r="C32" s="57">
        <v>157604</v>
      </c>
      <c r="D32" s="57">
        <v>149129</v>
      </c>
      <c r="E32" s="57">
        <v>153625</v>
      </c>
      <c r="F32" s="49">
        <f t="shared" si="0"/>
        <v>-789734</v>
      </c>
      <c r="G32" s="49">
        <f t="shared" si="1"/>
        <v>-3979</v>
      </c>
      <c r="H32" s="50">
        <f>+E32/B32*100</f>
        <v>16.284892601862069</v>
      </c>
      <c r="I32" s="50">
        <f t="shared" si="2"/>
        <v>97.475317885332856</v>
      </c>
      <c r="J32" s="50">
        <f t="shared" si="6"/>
        <v>103.01483950137128</v>
      </c>
    </row>
    <row r="33" spans="1:10" ht="15" customHeight="1" x14ac:dyDescent="0.2">
      <c r="A33" s="52" t="s">
        <v>23</v>
      </c>
      <c r="B33" s="55"/>
      <c r="C33" s="55"/>
      <c r="D33" s="52"/>
      <c r="E33" s="52"/>
      <c r="F33" s="40"/>
      <c r="G33" s="40"/>
      <c r="H33" s="55"/>
      <c r="I33" s="55"/>
      <c r="J33" s="55"/>
    </row>
    <row r="34" spans="1:10" ht="15" customHeight="1" x14ac:dyDescent="0.2">
      <c r="A34" s="52" t="s">
        <v>14</v>
      </c>
      <c r="B34" s="53">
        <f t="shared" ref="B34" si="7">+B19</f>
        <v>4522092</v>
      </c>
      <c r="C34" s="53">
        <v>753641</v>
      </c>
      <c r="D34" s="53">
        <v>720636</v>
      </c>
      <c r="E34" s="53">
        <v>775477</v>
      </c>
      <c r="F34" s="40">
        <f t="shared" si="0"/>
        <v>-3746615</v>
      </c>
      <c r="G34" s="40">
        <f t="shared" si="1"/>
        <v>21836</v>
      </c>
      <c r="H34" s="41">
        <f t="shared" ref="H34:H39" si="8">+E34/B34*100</f>
        <v>17.148633862380507</v>
      </c>
      <c r="I34" s="41">
        <f t="shared" si="2"/>
        <v>102.89740075181683</v>
      </c>
      <c r="J34" s="41">
        <f t="shared" si="6"/>
        <v>107.61008331529371</v>
      </c>
    </row>
    <row r="35" spans="1:10" ht="15" customHeight="1" x14ac:dyDescent="0.2">
      <c r="A35" s="52" t="s">
        <v>15</v>
      </c>
      <c r="B35" s="53">
        <f>+B20</f>
        <v>136461</v>
      </c>
      <c r="C35" s="53">
        <v>22742</v>
      </c>
      <c r="D35" s="53">
        <v>19867</v>
      </c>
      <c r="E35" s="53">
        <v>17581</v>
      </c>
      <c r="F35" s="40">
        <f t="shared" si="0"/>
        <v>-118880</v>
      </c>
      <c r="G35" s="40">
        <f t="shared" si="1"/>
        <v>-5161</v>
      </c>
      <c r="H35" s="41">
        <f t="shared" si="8"/>
        <v>12.883534489707682</v>
      </c>
      <c r="I35" s="41">
        <f t="shared" si="2"/>
        <v>77.306305514026903</v>
      </c>
      <c r="J35" s="41">
        <f t="shared" si="6"/>
        <v>88.493481652992401</v>
      </c>
    </row>
    <row r="36" spans="1:10" ht="15" customHeight="1" x14ac:dyDescent="0.2">
      <c r="A36" s="52" t="s">
        <v>21</v>
      </c>
      <c r="B36" s="53">
        <f>+B27</f>
        <v>769696</v>
      </c>
      <c r="C36" s="53">
        <v>128591</v>
      </c>
      <c r="D36" s="53">
        <v>122703</v>
      </c>
      <c r="E36" s="53">
        <v>126934</v>
      </c>
      <c r="F36" s="40">
        <f t="shared" si="0"/>
        <v>-642762</v>
      </c>
      <c r="G36" s="40">
        <f t="shared" si="1"/>
        <v>-1657</v>
      </c>
      <c r="H36" s="41">
        <f t="shared" si="8"/>
        <v>16.491445973475241</v>
      </c>
      <c r="I36" s="41">
        <f t="shared" si="2"/>
        <v>98.711418372981001</v>
      </c>
      <c r="J36" s="41">
        <f t="shared" si="6"/>
        <v>103.44816345158637</v>
      </c>
    </row>
    <row r="37" spans="1:10" ht="15" customHeight="1" x14ac:dyDescent="0.2">
      <c r="A37" s="52" t="s">
        <v>16</v>
      </c>
      <c r="B37" s="53">
        <f>+B21+B28</f>
        <v>572722</v>
      </c>
      <c r="C37" s="53">
        <v>95496</v>
      </c>
      <c r="D37" s="53">
        <v>90663</v>
      </c>
      <c r="E37" s="53">
        <v>94044</v>
      </c>
      <c r="F37" s="40">
        <f t="shared" si="0"/>
        <v>-478678</v>
      </c>
      <c r="G37" s="40">
        <f t="shared" si="1"/>
        <v>-1452</v>
      </c>
      <c r="H37" s="41">
        <f t="shared" si="8"/>
        <v>16.420532125533853</v>
      </c>
      <c r="I37" s="41">
        <f t="shared" si="2"/>
        <v>98.479517466700173</v>
      </c>
      <c r="J37" s="41">
        <f t="shared" si="6"/>
        <v>103.72919493067734</v>
      </c>
    </row>
    <row r="38" spans="1:10" ht="15" customHeight="1" x14ac:dyDescent="0.2">
      <c r="A38" s="52" t="s">
        <v>17</v>
      </c>
      <c r="B38" s="53">
        <f t="shared" ref="B38:B40" si="9">+B22+B29</f>
        <v>53157</v>
      </c>
      <c r="C38" s="53">
        <v>8865</v>
      </c>
      <c r="D38" s="53">
        <v>8133</v>
      </c>
      <c r="E38" s="53">
        <v>8919</v>
      </c>
      <c r="F38" s="40">
        <f t="shared" si="0"/>
        <v>-44238</v>
      </c>
      <c r="G38" s="40">
        <f t="shared" si="1"/>
        <v>54</v>
      </c>
      <c r="H38" s="41">
        <f t="shared" si="8"/>
        <v>16.778599243749646</v>
      </c>
      <c r="I38" s="41">
        <f t="shared" si="2"/>
        <v>100.60913705583756</v>
      </c>
      <c r="J38" s="41">
        <f t="shared" si="6"/>
        <v>109.66433050534859</v>
      </c>
    </row>
    <row r="39" spans="1:10" ht="15" customHeight="1" x14ac:dyDescent="0.2">
      <c r="A39" s="52" t="s">
        <v>18</v>
      </c>
      <c r="B39" s="53">
        <f t="shared" si="9"/>
        <v>49115</v>
      </c>
      <c r="C39" s="53">
        <v>8203</v>
      </c>
      <c r="D39" s="53">
        <v>7280</v>
      </c>
      <c r="E39" s="53">
        <v>7188</v>
      </c>
      <c r="F39" s="40">
        <f t="shared" si="0"/>
        <v>-41927</v>
      </c>
      <c r="G39" s="40">
        <f t="shared" si="1"/>
        <v>-1015</v>
      </c>
      <c r="H39" s="41">
        <f t="shared" si="8"/>
        <v>14.635040211747938</v>
      </c>
      <c r="I39" s="41">
        <f t="shared" si="2"/>
        <v>87.626478117761792</v>
      </c>
      <c r="J39" s="41">
        <f t="shared" si="6"/>
        <v>98.736263736263737</v>
      </c>
    </row>
    <row r="40" spans="1:10" ht="15" customHeight="1" x14ac:dyDescent="0.2">
      <c r="A40" s="52" t="s">
        <v>19</v>
      </c>
      <c r="B40" s="53">
        <f t="shared" si="9"/>
        <v>0</v>
      </c>
      <c r="C40" s="53">
        <v>0</v>
      </c>
      <c r="D40" s="53">
        <v>42</v>
      </c>
      <c r="E40" s="53">
        <v>116</v>
      </c>
      <c r="F40" s="40">
        <f t="shared" si="0"/>
        <v>116</v>
      </c>
      <c r="G40" s="40">
        <f t="shared" si="1"/>
        <v>116</v>
      </c>
      <c r="H40" s="41">
        <v>0</v>
      </c>
      <c r="I40" s="41">
        <v>0</v>
      </c>
      <c r="J40" s="41">
        <f t="shared" si="6"/>
        <v>276.1904761904762</v>
      </c>
    </row>
    <row r="41" spans="1:10" ht="15" customHeight="1" x14ac:dyDescent="0.2">
      <c r="A41" s="56" t="s">
        <v>24</v>
      </c>
      <c r="B41" s="57">
        <f>SUM(B34:B40)</f>
        <v>6103243</v>
      </c>
      <c r="C41" s="57">
        <v>1017538</v>
      </c>
      <c r="D41" s="57">
        <v>969324</v>
      </c>
      <c r="E41" s="57">
        <v>1030259</v>
      </c>
      <c r="F41" s="49">
        <f t="shared" si="0"/>
        <v>-5072984</v>
      </c>
      <c r="G41" s="49">
        <f t="shared" si="1"/>
        <v>12721</v>
      </c>
      <c r="H41" s="50">
        <f>+E41/B41*100</f>
        <v>16.880517456047546</v>
      </c>
      <c r="I41" s="50">
        <f t="shared" si="2"/>
        <v>101.25017444065972</v>
      </c>
      <c r="J41" s="50">
        <f>+E41/D41*100</f>
        <v>106.28633975842958</v>
      </c>
    </row>
    <row r="42" spans="1:10" ht="15" customHeight="1" x14ac:dyDescent="0.2">
      <c r="A42" s="52" t="s">
        <v>25</v>
      </c>
      <c r="B42" s="52"/>
      <c r="C42" s="52"/>
      <c r="D42" s="52"/>
      <c r="E42" s="52"/>
      <c r="F42" s="40"/>
      <c r="G42" s="40"/>
      <c r="H42" s="52"/>
      <c r="I42" s="52"/>
      <c r="J42" s="52"/>
    </row>
    <row r="43" spans="1:10" ht="15" customHeight="1" x14ac:dyDescent="0.2">
      <c r="A43" s="55" t="s">
        <v>26</v>
      </c>
      <c r="B43" s="55">
        <v>3594</v>
      </c>
      <c r="C43" s="53">
        <v>606</v>
      </c>
      <c r="D43" s="53">
        <v>593</v>
      </c>
      <c r="E43" s="53">
        <v>568</v>
      </c>
      <c r="F43" s="40">
        <f t="shared" si="0"/>
        <v>-3026</v>
      </c>
      <c r="G43" s="40">
        <f t="shared" si="1"/>
        <v>-38</v>
      </c>
      <c r="H43" s="41">
        <f>+E43/B43*100</f>
        <v>15.80411797440178</v>
      </c>
      <c r="I43" s="41">
        <f t="shared" si="2"/>
        <v>93.729372937293732</v>
      </c>
      <c r="J43" s="41">
        <f t="shared" si="6"/>
        <v>95.784148397976381</v>
      </c>
    </row>
    <row r="44" spans="1:10" ht="15" customHeight="1" x14ac:dyDescent="0.2">
      <c r="A44" s="55" t="s">
        <v>27</v>
      </c>
      <c r="B44" s="55">
        <v>24354</v>
      </c>
      <c r="C44" s="53">
        <v>4029</v>
      </c>
      <c r="D44" s="53">
        <v>3828</v>
      </c>
      <c r="E44" s="53">
        <v>4052</v>
      </c>
      <c r="F44" s="40">
        <f t="shared" si="0"/>
        <v>-20302</v>
      </c>
      <c r="G44" s="40">
        <f t="shared" si="1"/>
        <v>23</v>
      </c>
      <c r="H44" s="41">
        <f>+E44/B44*100</f>
        <v>16.637923954997124</v>
      </c>
      <c r="I44" s="41">
        <f t="shared" si="2"/>
        <v>100.57086125589476</v>
      </c>
      <c r="J44" s="41">
        <f t="shared" si="6"/>
        <v>105.85161964472309</v>
      </c>
    </row>
    <row r="45" spans="1:10" ht="15" customHeight="1" x14ac:dyDescent="0.2">
      <c r="A45" s="55" t="s">
        <v>28</v>
      </c>
      <c r="B45" s="55">
        <v>111</v>
      </c>
      <c r="C45" s="53">
        <v>52</v>
      </c>
      <c r="D45" s="53">
        <v>23</v>
      </c>
      <c r="E45" s="53">
        <v>30</v>
      </c>
      <c r="F45" s="40">
        <f t="shared" si="0"/>
        <v>-81</v>
      </c>
      <c r="G45" s="40">
        <f t="shared" si="1"/>
        <v>-22</v>
      </c>
      <c r="H45" s="41">
        <f>+E45/B45*100</f>
        <v>27.027027027027028</v>
      </c>
      <c r="I45" s="41">
        <f t="shared" si="2"/>
        <v>57.692307692307686</v>
      </c>
      <c r="J45" s="41">
        <f t="shared" si="6"/>
        <v>130.43478260869566</v>
      </c>
    </row>
    <row r="46" spans="1:10" ht="15" customHeight="1" x14ac:dyDescent="0.2">
      <c r="A46" s="58" t="s">
        <v>29</v>
      </c>
      <c r="B46" s="58">
        <v>349</v>
      </c>
      <c r="C46" s="94">
        <v>58</v>
      </c>
      <c r="D46" s="53">
        <v>55</v>
      </c>
      <c r="E46" s="53">
        <v>55</v>
      </c>
      <c r="F46" s="40">
        <f t="shared" si="0"/>
        <v>-294</v>
      </c>
      <c r="G46" s="40">
        <f t="shared" si="1"/>
        <v>-3</v>
      </c>
      <c r="H46" s="41">
        <f>+E46/B46*100</f>
        <v>15.759312320916905</v>
      </c>
      <c r="I46" s="41">
        <f t="shared" si="2"/>
        <v>94.827586206896555</v>
      </c>
      <c r="J46" s="41">
        <f t="shared" si="6"/>
        <v>100</v>
      </c>
    </row>
    <row r="47" spans="1:10" ht="15" customHeight="1" x14ac:dyDescent="0.2">
      <c r="A47" s="58" t="s">
        <v>30</v>
      </c>
      <c r="B47" s="58">
        <v>579</v>
      </c>
      <c r="C47" s="94">
        <v>137</v>
      </c>
      <c r="D47" s="53">
        <v>66</v>
      </c>
      <c r="E47" s="53">
        <v>127</v>
      </c>
      <c r="F47" s="40">
        <f t="shared" si="0"/>
        <v>-452</v>
      </c>
      <c r="G47" s="40">
        <f t="shared" si="1"/>
        <v>-10</v>
      </c>
      <c r="H47" s="41">
        <f>+E47/B47*100</f>
        <v>21.934369602763386</v>
      </c>
      <c r="I47" s="41">
        <f t="shared" si="2"/>
        <v>92.700729927007302</v>
      </c>
      <c r="J47" s="41">
        <f t="shared" si="6"/>
        <v>192.42424242424244</v>
      </c>
    </row>
    <row r="48" spans="1:10" ht="15" customHeight="1" x14ac:dyDescent="0.2">
      <c r="A48" s="58" t="s">
        <v>31</v>
      </c>
      <c r="B48" s="58">
        <v>0</v>
      </c>
      <c r="C48" s="94">
        <v>0</v>
      </c>
      <c r="D48" s="53">
        <v>0</v>
      </c>
      <c r="E48" s="53">
        <v>0</v>
      </c>
      <c r="F48" s="40">
        <f t="shared" si="0"/>
        <v>0</v>
      </c>
      <c r="G48" s="40">
        <f t="shared" si="1"/>
        <v>0</v>
      </c>
      <c r="H48" s="40">
        <v>0</v>
      </c>
      <c r="I48" s="40">
        <v>0</v>
      </c>
      <c r="J48" s="40">
        <v>0</v>
      </c>
    </row>
    <row r="49" spans="1:10" ht="15" customHeight="1" x14ac:dyDescent="0.2">
      <c r="A49" s="52" t="s">
        <v>32</v>
      </c>
      <c r="B49" s="55">
        <v>0</v>
      </c>
      <c r="C49" s="53">
        <v>0</v>
      </c>
      <c r="D49" s="53">
        <v>0</v>
      </c>
      <c r="E49" s="53">
        <v>0</v>
      </c>
      <c r="F49" s="40">
        <f t="shared" si="0"/>
        <v>0</v>
      </c>
      <c r="G49" s="40">
        <f t="shared" si="1"/>
        <v>0</v>
      </c>
      <c r="H49" s="40">
        <v>0</v>
      </c>
      <c r="I49" s="40">
        <v>0</v>
      </c>
      <c r="J49" s="40">
        <v>0</v>
      </c>
    </row>
    <row r="50" spans="1:10" s="61" customFormat="1" ht="27.75" customHeight="1" x14ac:dyDescent="0.2">
      <c r="A50" s="59" t="s">
        <v>33</v>
      </c>
      <c r="B50" s="59">
        <v>14230</v>
      </c>
      <c r="C50" s="60">
        <v>2075</v>
      </c>
      <c r="D50" s="60">
        <v>2066</v>
      </c>
      <c r="E50" s="60">
        <v>1892</v>
      </c>
      <c r="F50" s="40">
        <f t="shared" si="0"/>
        <v>-12338</v>
      </c>
      <c r="G50" s="40">
        <f t="shared" si="1"/>
        <v>-183</v>
      </c>
      <c r="H50" s="45">
        <f>+E50/B50*100</f>
        <v>13.295853829936755</v>
      </c>
      <c r="I50" s="45">
        <f t="shared" si="2"/>
        <v>91.180722891566262</v>
      </c>
      <c r="J50" s="45">
        <f t="shared" si="6"/>
        <v>91.577928363988377</v>
      </c>
    </row>
    <row r="51" spans="1:10" ht="15" customHeight="1" x14ac:dyDescent="0.2">
      <c r="A51" s="52" t="s">
        <v>34</v>
      </c>
      <c r="B51" s="55">
        <v>107</v>
      </c>
      <c r="C51" s="53">
        <v>44</v>
      </c>
      <c r="D51" s="53">
        <v>19</v>
      </c>
      <c r="E51" s="53">
        <v>20</v>
      </c>
      <c r="F51" s="40">
        <f t="shared" si="0"/>
        <v>-87</v>
      </c>
      <c r="G51" s="40">
        <f t="shared" si="1"/>
        <v>-24</v>
      </c>
      <c r="H51" s="41">
        <f>+E51/B51*100</f>
        <v>18.691588785046729</v>
      </c>
      <c r="I51" s="41">
        <f t="shared" si="2"/>
        <v>45.454545454545453</v>
      </c>
      <c r="J51" s="41">
        <f t="shared" si="6"/>
        <v>105.26315789473684</v>
      </c>
    </row>
    <row r="52" spans="1:10" ht="15" customHeight="1" x14ac:dyDescent="0.2">
      <c r="A52" s="52" t="s">
        <v>35</v>
      </c>
      <c r="B52" s="55">
        <v>71</v>
      </c>
      <c r="C52" s="53">
        <v>29</v>
      </c>
      <c r="D52" s="53">
        <v>10</v>
      </c>
      <c r="E52" s="53">
        <v>8</v>
      </c>
      <c r="F52" s="40">
        <f t="shared" si="0"/>
        <v>-63</v>
      </c>
      <c r="G52" s="40">
        <f t="shared" si="1"/>
        <v>-21</v>
      </c>
      <c r="H52" s="41">
        <f>+E52/B52*100</f>
        <v>11.267605633802818</v>
      </c>
      <c r="I52" s="41">
        <f t="shared" si="2"/>
        <v>27.586206896551722</v>
      </c>
      <c r="J52" s="41">
        <f t="shared" si="6"/>
        <v>80</v>
      </c>
    </row>
    <row r="53" spans="1:10" ht="15" customHeight="1" x14ac:dyDescent="0.2">
      <c r="A53" s="52" t="s">
        <v>36</v>
      </c>
      <c r="B53" s="55">
        <v>162</v>
      </c>
      <c r="C53" s="53">
        <v>38</v>
      </c>
      <c r="D53" s="53">
        <v>47</v>
      </c>
      <c r="E53" s="53">
        <v>12</v>
      </c>
      <c r="F53" s="40">
        <f t="shared" si="0"/>
        <v>-150</v>
      </c>
      <c r="G53" s="40">
        <f t="shared" si="1"/>
        <v>-26</v>
      </c>
      <c r="H53" s="41">
        <f>+E53/B53*100</f>
        <v>7.4074074074074066</v>
      </c>
      <c r="I53" s="41">
        <f t="shared" si="2"/>
        <v>31.578947368421051</v>
      </c>
      <c r="J53" s="41">
        <f t="shared" si="6"/>
        <v>25.531914893617021</v>
      </c>
    </row>
    <row r="54" spans="1:10" ht="15" customHeight="1" x14ac:dyDescent="0.2">
      <c r="A54" s="52" t="s">
        <v>37</v>
      </c>
      <c r="B54" s="55">
        <v>0</v>
      </c>
      <c r="C54" s="62">
        <v>0</v>
      </c>
      <c r="D54" s="62">
        <v>-18</v>
      </c>
      <c r="E54" s="62">
        <v>-6</v>
      </c>
      <c r="F54" s="40">
        <f t="shared" si="0"/>
        <v>-6</v>
      </c>
      <c r="G54" s="40">
        <f t="shared" si="1"/>
        <v>-6</v>
      </c>
      <c r="H54" s="41">
        <v>0</v>
      </c>
      <c r="I54" s="41">
        <v>0</v>
      </c>
      <c r="J54" s="41">
        <f t="shared" si="6"/>
        <v>33.333333333333329</v>
      </c>
    </row>
    <row r="55" spans="1:10" ht="15" customHeight="1" x14ac:dyDescent="0.2">
      <c r="A55" s="63" t="s">
        <v>38</v>
      </c>
      <c r="B55" s="55">
        <v>2271</v>
      </c>
      <c r="C55" s="62">
        <v>364</v>
      </c>
      <c r="D55" s="64">
        <v>398</v>
      </c>
      <c r="E55" s="64">
        <v>427</v>
      </c>
      <c r="F55" s="40">
        <f t="shared" si="0"/>
        <v>-1844</v>
      </c>
      <c r="G55" s="40">
        <f t="shared" si="1"/>
        <v>63</v>
      </c>
      <c r="H55" s="41">
        <f>+E55/B55*100</f>
        <v>18.802289740202554</v>
      </c>
      <c r="I55" s="41">
        <f t="shared" si="2"/>
        <v>117.30769230769231</v>
      </c>
      <c r="J55" s="41">
        <f t="shared" si="6"/>
        <v>107.28643216080403</v>
      </c>
    </row>
    <row r="56" spans="1:10" ht="15" customHeight="1" x14ac:dyDescent="0.2">
      <c r="A56" s="63" t="s">
        <v>24</v>
      </c>
      <c r="B56" s="57">
        <f>+B43+B44+B45+B46+B47+B48+B49+B50+B51+B52+B53+B54+B55</f>
        <v>45828</v>
      </c>
      <c r="C56" s="57">
        <v>7432</v>
      </c>
      <c r="D56" s="57">
        <v>7087</v>
      </c>
      <c r="E56" s="57">
        <f>SUM(E43:E55)</f>
        <v>7185</v>
      </c>
      <c r="F56" s="49">
        <f t="shared" si="0"/>
        <v>-38643</v>
      </c>
      <c r="G56" s="49">
        <f t="shared" si="1"/>
        <v>-247</v>
      </c>
      <c r="H56" s="50">
        <f>+E56/B56*100</f>
        <v>15.678188007331762</v>
      </c>
      <c r="I56" s="50">
        <f t="shared" si="2"/>
        <v>96.676533907427341</v>
      </c>
      <c r="J56" s="50">
        <f t="shared" si="6"/>
        <v>101.38281360237053</v>
      </c>
    </row>
    <row r="57" spans="1:10" ht="15" customHeight="1" x14ac:dyDescent="0.2">
      <c r="A57" s="65" t="s">
        <v>39</v>
      </c>
      <c r="B57" s="55"/>
      <c r="C57" s="55"/>
      <c r="D57" s="55"/>
      <c r="E57" s="55"/>
      <c r="F57" s="40"/>
      <c r="G57" s="40"/>
      <c r="H57" s="66"/>
      <c r="I57" s="66"/>
      <c r="J57" s="67"/>
    </row>
    <row r="58" spans="1:10" ht="15" customHeight="1" x14ac:dyDescent="0.2">
      <c r="A58" s="68" t="s">
        <v>40</v>
      </c>
      <c r="B58" s="69">
        <v>6687</v>
      </c>
      <c r="C58" s="69">
        <v>1360</v>
      </c>
      <c r="D58" s="69">
        <v>436</v>
      </c>
      <c r="E58" s="69">
        <v>793</v>
      </c>
      <c r="F58" s="40">
        <f t="shared" si="0"/>
        <v>-5894</v>
      </c>
      <c r="G58" s="40">
        <f t="shared" si="1"/>
        <v>-567</v>
      </c>
      <c r="H58" s="41">
        <f>+E58/B58*100</f>
        <v>11.858830566771347</v>
      </c>
      <c r="I58" s="41">
        <f t="shared" si="2"/>
        <v>58.308823529411768</v>
      </c>
      <c r="J58" s="41">
        <f t="shared" si="6"/>
        <v>181.88073394495413</v>
      </c>
    </row>
    <row r="59" spans="1:10" ht="15" customHeight="1" x14ac:dyDescent="0.2">
      <c r="A59" s="70" t="s">
        <v>41</v>
      </c>
      <c r="B59" s="71">
        <v>12495</v>
      </c>
      <c r="C59" s="71">
        <v>2085</v>
      </c>
      <c r="D59" s="71">
        <v>1893</v>
      </c>
      <c r="E59" s="71">
        <v>1616</v>
      </c>
      <c r="F59" s="40">
        <f t="shared" si="0"/>
        <v>-10879</v>
      </c>
      <c r="G59" s="40">
        <f t="shared" si="1"/>
        <v>-469</v>
      </c>
      <c r="H59" s="41">
        <f>+E59/B59*100</f>
        <v>12.933173269307725</v>
      </c>
      <c r="I59" s="41">
        <f t="shared" si="2"/>
        <v>77.505995203836932</v>
      </c>
      <c r="J59" s="41">
        <f t="shared" si="6"/>
        <v>85.367142102482831</v>
      </c>
    </row>
    <row r="60" spans="1:10" ht="15" customHeight="1" x14ac:dyDescent="0.2">
      <c r="A60" s="72" t="s">
        <v>42</v>
      </c>
      <c r="B60" s="73">
        <f>+B58+B59</f>
        <v>19182</v>
      </c>
      <c r="C60" s="73">
        <f t="shared" ref="C60:E60" si="10">+C58+C59</f>
        <v>3445</v>
      </c>
      <c r="D60" s="73">
        <f t="shared" si="10"/>
        <v>2329</v>
      </c>
      <c r="E60" s="73">
        <f t="shared" si="10"/>
        <v>2409</v>
      </c>
      <c r="F60" s="73">
        <f t="shared" si="0"/>
        <v>-16773</v>
      </c>
      <c r="G60" s="73">
        <f t="shared" si="1"/>
        <v>-1036</v>
      </c>
      <c r="H60" s="50">
        <f>+E60/B60*100</f>
        <v>12.558648733187363</v>
      </c>
      <c r="I60" s="50">
        <f t="shared" si="2"/>
        <v>69.927431059506532</v>
      </c>
      <c r="J60" s="50">
        <f>+E60/D60*100</f>
        <v>103.43495062258481</v>
      </c>
    </row>
    <row r="61" spans="1:10" ht="18" customHeight="1" x14ac:dyDescent="0.2">
      <c r="A61" s="52" t="s">
        <v>43</v>
      </c>
      <c r="B61" s="52"/>
      <c r="C61" s="52"/>
      <c r="D61" s="52"/>
      <c r="E61" s="52"/>
      <c r="F61" s="40"/>
      <c r="G61" s="40"/>
      <c r="H61" s="66"/>
      <c r="I61" s="66"/>
      <c r="J61" s="67"/>
    </row>
    <row r="62" spans="1:10" ht="14.25" customHeight="1" x14ac:dyDescent="0.2">
      <c r="A62" s="74" t="s">
        <v>44</v>
      </c>
      <c r="B62" s="55">
        <v>183395</v>
      </c>
      <c r="C62" s="55">
        <v>34749</v>
      </c>
      <c r="D62" s="55">
        <v>33027</v>
      </c>
      <c r="E62" s="55">
        <v>27582</v>
      </c>
      <c r="F62" s="40">
        <f t="shared" si="0"/>
        <v>-155813</v>
      </c>
      <c r="G62" s="40">
        <f t="shared" si="1"/>
        <v>-7167</v>
      </c>
      <c r="H62" s="41">
        <f>+E62/B62*100</f>
        <v>15.039668475149268</v>
      </c>
      <c r="I62" s="41">
        <f t="shared" si="2"/>
        <v>79.374946041612702</v>
      </c>
      <c r="J62" s="41">
        <f t="shared" si="6"/>
        <v>83.513488963575256</v>
      </c>
    </row>
    <row r="63" spans="1:10" ht="15" customHeight="1" x14ac:dyDescent="0.2">
      <c r="A63" s="74" t="s">
        <v>45</v>
      </c>
      <c r="B63" s="55">
        <v>0</v>
      </c>
      <c r="C63" s="55">
        <v>0</v>
      </c>
      <c r="D63" s="55">
        <v>-23</v>
      </c>
      <c r="E63" s="55">
        <v>-110</v>
      </c>
      <c r="F63" s="40">
        <f t="shared" si="0"/>
        <v>-110</v>
      </c>
      <c r="G63" s="40">
        <f t="shared" si="1"/>
        <v>-110</v>
      </c>
      <c r="H63" s="41">
        <v>0</v>
      </c>
      <c r="I63" s="41">
        <v>0</v>
      </c>
      <c r="J63" s="41">
        <f t="shared" si="6"/>
        <v>478.26086956521738</v>
      </c>
    </row>
    <row r="64" spans="1:10" ht="15" customHeight="1" x14ac:dyDescent="0.2">
      <c r="A64" s="74" t="s">
        <v>46</v>
      </c>
      <c r="B64" s="55">
        <v>0</v>
      </c>
      <c r="C64" s="55">
        <v>0</v>
      </c>
      <c r="D64" s="55">
        <v>40</v>
      </c>
      <c r="E64" s="55">
        <v>0</v>
      </c>
      <c r="F64" s="40">
        <f t="shared" si="0"/>
        <v>0</v>
      </c>
      <c r="G64" s="40">
        <f t="shared" si="1"/>
        <v>0</v>
      </c>
      <c r="H64" s="41">
        <v>0</v>
      </c>
      <c r="I64" s="41">
        <v>0</v>
      </c>
      <c r="J64" s="41">
        <f t="shared" si="6"/>
        <v>0</v>
      </c>
    </row>
    <row r="65" spans="1:10" ht="17.25" customHeight="1" x14ac:dyDescent="0.2">
      <c r="A65" s="75" t="s">
        <v>24</v>
      </c>
      <c r="B65" s="57">
        <f>SUM(B62:B64)</f>
        <v>183395</v>
      </c>
      <c r="C65" s="57">
        <f>+C62</f>
        <v>34749</v>
      </c>
      <c r="D65" s="57">
        <v>33044</v>
      </c>
      <c r="E65" s="57">
        <f t="shared" ref="E65" si="11">SUM(E62:E64)</f>
        <v>27472</v>
      </c>
      <c r="F65" s="49">
        <f t="shared" si="0"/>
        <v>-155923</v>
      </c>
      <c r="G65" s="49">
        <f t="shared" si="1"/>
        <v>-7277</v>
      </c>
      <c r="H65" s="50">
        <f>+E65/B65*100</f>
        <v>14.979688650181302</v>
      </c>
      <c r="I65" s="50">
        <f t="shared" si="2"/>
        <v>79.05839016950128</v>
      </c>
      <c r="J65" s="50">
        <f t="shared" ref="J65" si="12">+E65/D65*100</f>
        <v>83.137634668926268</v>
      </c>
    </row>
    <row r="67" spans="1:10" ht="15" customHeight="1" x14ac:dyDescent="0.2">
      <c r="E67" s="76"/>
    </row>
    <row r="68" spans="1:10" ht="15" customHeight="1" x14ac:dyDescent="0.2">
      <c r="A68" s="12"/>
    </row>
    <row r="69" spans="1:10" ht="15" customHeight="1" x14ac:dyDescent="0.2">
      <c r="A69" s="12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7"/>
  <sheetViews>
    <sheetView workbookViewId="0">
      <selection activeCell="A27" sqref="A27"/>
    </sheetView>
  </sheetViews>
  <sheetFormatPr defaultColWidth="7.85546875" defaultRowHeight="15" x14ac:dyDescent="0.2"/>
  <cols>
    <col min="1" max="1" width="44.5703125" style="17" customWidth="1"/>
    <col min="2" max="3" width="12.28515625" style="17" customWidth="1"/>
    <col min="4" max="4" width="12.85546875" style="17" customWidth="1"/>
    <col min="5" max="5" width="13.42578125" style="17" customWidth="1"/>
    <col min="6" max="6" width="11.28515625" style="17" customWidth="1"/>
    <col min="7" max="16384" width="7.85546875" style="17"/>
  </cols>
  <sheetData>
    <row r="6" spans="1:6" ht="19.5" customHeight="1" x14ac:dyDescent="0.2">
      <c r="A6" s="93" t="s">
        <v>92</v>
      </c>
    </row>
    <row r="7" spans="1:6" x14ac:dyDescent="0.2">
      <c r="D7" s="18" t="s">
        <v>3</v>
      </c>
    </row>
    <row r="8" spans="1:6" ht="44.25" customHeight="1" x14ac:dyDescent="0.2">
      <c r="A8" s="19" t="s">
        <v>1</v>
      </c>
      <c r="B8" s="20" t="s">
        <v>71</v>
      </c>
      <c r="C8" s="20" t="s">
        <v>72</v>
      </c>
      <c r="D8" s="92" t="s">
        <v>91</v>
      </c>
    </row>
    <row r="9" spans="1:6" ht="22.5" customHeight="1" x14ac:dyDescent="0.2">
      <c r="A9" s="21" t="s">
        <v>47</v>
      </c>
      <c r="B9" s="22">
        <f>+B11+B12+B13+B15+B16+B17+B18</f>
        <v>569360</v>
      </c>
      <c r="C9" s="22">
        <f t="shared" ref="C9" si="0">+C11+C12+C13+C15+C16+C17+C18</f>
        <v>579003</v>
      </c>
      <c r="D9" s="22">
        <f>+D11+D12+D13+D15+D16+D17+D18</f>
        <v>1148363</v>
      </c>
      <c r="F9" s="23"/>
    </row>
    <row r="10" spans="1:6" ht="22.5" customHeight="1" x14ac:dyDescent="0.2">
      <c r="A10" s="21" t="s">
        <v>2</v>
      </c>
      <c r="B10" s="22"/>
      <c r="C10" s="22"/>
      <c r="D10" s="22"/>
      <c r="F10" s="23"/>
    </row>
    <row r="11" spans="1:6" ht="22.5" customHeight="1" x14ac:dyDescent="0.2">
      <c r="A11" s="21" t="s">
        <v>48</v>
      </c>
      <c r="B11" s="22">
        <v>32752</v>
      </c>
      <c r="C11" s="22">
        <v>32998</v>
      </c>
      <c r="D11" s="22">
        <f t="shared" ref="D11:D20" si="1">SUM(B11:C11)</f>
        <v>65750</v>
      </c>
      <c r="E11" s="23"/>
      <c r="F11" s="23"/>
    </row>
    <row r="12" spans="1:6" ht="22.5" customHeight="1" x14ac:dyDescent="0.2">
      <c r="A12" s="81" t="s">
        <v>49</v>
      </c>
      <c r="B12" s="82">
        <v>434928</v>
      </c>
      <c r="C12" s="82">
        <v>441706</v>
      </c>
      <c r="D12" s="82">
        <f t="shared" si="1"/>
        <v>876634</v>
      </c>
      <c r="F12" s="23"/>
    </row>
    <row r="13" spans="1:6" ht="22.5" customHeight="1" x14ac:dyDescent="0.2">
      <c r="A13" s="83" t="s">
        <v>50</v>
      </c>
      <c r="B13" s="84">
        <v>77109</v>
      </c>
      <c r="C13" s="84">
        <v>76516</v>
      </c>
      <c r="D13" s="84">
        <f t="shared" si="1"/>
        <v>153625</v>
      </c>
      <c r="E13" s="23"/>
      <c r="F13" s="23"/>
    </row>
    <row r="14" spans="1:6" ht="22.5" customHeight="1" x14ac:dyDescent="0.2">
      <c r="A14" s="86" t="s">
        <v>87</v>
      </c>
      <c r="B14" s="85">
        <f>+B12+B13</f>
        <v>512037</v>
      </c>
      <c r="C14" s="85">
        <f t="shared" ref="C14" si="2">+C12+C13</f>
        <v>518222</v>
      </c>
      <c r="D14" s="85">
        <f t="shared" si="1"/>
        <v>1030259</v>
      </c>
      <c r="E14" s="23"/>
      <c r="F14" s="23"/>
    </row>
    <row r="15" spans="1:6" ht="22.5" customHeight="1" x14ac:dyDescent="0.2">
      <c r="A15" s="21" t="s">
        <v>51</v>
      </c>
      <c r="B15" s="22">
        <v>3683</v>
      </c>
      <c r="C15" s="22">
        <v>3502</v>
      </c>
      <c r="D15" s="22">
        <f t="shared" si="1"/>
        <v>7185</v>
      </c>
      <c r="E15" s="23"/>
      <c r="F15" s="23"/>
    </row>
    <row r="16" spans="1:6" ht="22.5" customHeight="1" x14ac:dyDescent="0.2">
      <c r="A16" s="21" t="s">
        <v>52</v>
      </c>
      <c r="B16" s="22">
        <v>441</v>
      </c>
      <c r="C16" s="22">
        <v>1968</v>
      </c>
      <c r="D16" s="22">
        <f t="shared" si="1"/>
        <v>2409</v>
      </c>
      <c r="E16" s="23"/>
      <c r="F16" s="23"/>
    </row>
    <row r="17" spans="1:8" ht="22.5" customHeight="1" x14ac:dyDescent="0.2">
      <c r="A17" s="21" t="s">
        <v>53</v>
      </c>
      <c r="B17" s="22">
        <v>13230</v>
      </c>
      <c r="C17" s="22">
        <v>14242</v>
      </c>
      <c r="D17" s="22">
        <f t="shared" si="1"/>
        <v>27472</v>
      </c>
      <c r="E17" s="23"/>
      <c r="F17" s="23"/>
    </row>
    <row r="18" spans="1:8" ht="22.5" customHeight="1" x14ac:dyDescent="0.2">
      <c r="A18" s="81" t="s">
        <v>54</v>
      </c>
      <c r="B18" s="82">
        <f>+B19+B20</f>
        <v>7217</v>
      </c>
      <c r="C18" s="82">
        <f>+C19+C20</f>
        <v>8071</v>
      </c>
      <c r="D18" s="82">
        <f t="shared" si="1"/>
        <v>15288</v>
      </c>
      <c r="E18" s="23"/>
      <c r="F18" s="23"/>
      <c r="G18" s="23"/>
    </row>
    <row r="19" spans="1:8" ht="22.5" customHeight="1" x14ac:dyDescent="0.2">
      <c r="A19" s="83" t="s">
        <v>55</v>
      </c>
      <c r="B19" s="84">
        <v>0</v>
      </c>
      <c r="C19" s="84">
        <v>43</v>
      </c>
      <c r="D19" s="90">
        <f t="shared" si="1"/>
        <v>43</v>
      </c>
      <c r="E19" s="23"/>
      <c r="F19" s="23"/>
      <c r="G19" s="23"/>
      <c r="H19" s="23"/>
    </row>
    <row r="20" spans="1:8" ht="22.5" customHeight="1" x14ac:dyDescent="0.2">
      <c r="A20" s="87" t="s">
        <v>56</v>
      </c>
      <c r="B20" s="85">
        <v>7217</v>
      </c>
      <c r="C20" s="85">
        <v>8028</v>
      </c>
      <c r="D20" s="85">
        <f t="shared" si="1"/>
        <v>15245</v>
      </c>
      <c r="E20" s="23"/>
      <c r="F20" s="23"/>
      <c r="G20" s="23"/>
    </row>
    <row r="21" spans="1:8" ht="15.75" customHeight="1" x14ac:dyDescent="0.2">
      <c r="D21" s="23"/>
      <c r="E21" s="23"/>
      <c r="F21" s="23"/>
    </row>
    <row r="22" spans="1:8" ht="15.75" customHeight="1" x14ac:dyDescent="0.2">
      <c r="D22" s="23"/>
    </row>
    <row r="23" spans="1:8" ht="15.75" customHeight="1" x14ac:dyDescent="0.2">
      <c r="A23" s="24"/>
    </row>
    <row r="24" spans="1:8" ht="15.75" customHeight="1" x14ac:dyDescent="0.2">
      <c r="A24" s="24"/>
    </row>
    <row r="25" spans="1:8" ht="15.75" customHeight="1" x14ac:dyDescent="0.2">
      <c r="A25" s="25"/>
    </row>
    <row r="26" spans="1:8" ht="15.75" customHeight="1" x14ac:dyDescent="0.2"/>
    <row r="27" spans="1:8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opLeftCell="A25" workbookViewId="0">
      <selection activeCell="A27" sqref="A27"/>
    </sheetView>
  </sheetViews>
  <sheetFormatPr defaultRowHeight="14.25" x14ac:dyDescent="0.2"/>
  <cols>
    <col min="1" max="1" width="87.5703125" style="88" customWidth="1"/>
    <col min="2" max="3" width="14.140625" style="89" customWidth="1"/>
    <col min="4" max="4" width="13.7109375" style="88" customWidth="1"/>
    <col min="5" max="5" width="9.85546875" style="88" customWidth="1"/>
    <col min="6" max="6" width="9.5703125" style="88" customWidth="1"/>
    <col min="7" max="237" width="9.140625" style="88"/>
    <col min="238" max="238" width="68.42578125" style="88" customWidth="1"/>
    <col min="239" max="240" width="14.140625" style="88" customWidth="1"/>
    <col min="241" max="241" width="13.7109375" style="88" customWidth="1"/>
    <col min="242" max="242" width="9.85546875" style="88" customWidth="1"/>
    <col min="243" max="243" width="9.5703125" style="88" customWidth="1"/>
    <col min="244" max="493" width="9.140625" style="88"/>
    <col min="494" max="494" width="68.42578125" style="88" customWidth="1"/>
    <col min="495" max="496" width="14.140625" style="88" customWidth="1"/>
    <col min="497" max="497" width="13.7109375" style="88" customWidth="1"/>
    <col min="498" max="498" width="9.85546875" style="88" customWidth="1"/>
    <col min="499" max="499" width="9.5703125" style="88" customWidth="1"/>
    <col min="500" max="749" width="9.140625" style="88"/>
    <col min="750" max="750" width="68.42578125" style="88" customWidth="1"/>
    <col min="751" max="752" width="14.140625" style="88" customWidth="1"/>
    <col min="753" max="753" width="13.7109375" style="88" customWidth="1"/>
    <col min="754" max="754" width="9.85546875" style="88" customWidth="1"/>
    <col min="755" max="755" width="9.5703125" style="88" customWidth="1"/>
    <col min="756" max="1005" width="9.140625" style="88"/>
    <col min="1006" max="1006" width="68.42578125" style="88" customWidth="1"/>
    <col min="1007" max="1008" width="14.140625" style="88" customWidth="1"/>
    <col min="1009" max="1009" width="13.7109375" style="88" customWidth="1"/>
    <col min="1010" max="1010" width="9.85546875" style="88" customWidth="1"/>
    <col min="1011" max="1011" width="9.5703125" style="88" customWidth="1"/>
    <col min="1012" max="1261" width="9.140625" style="88"/>
    <col min="1262" max="1262" width="68.42578125" style="88" customWidth="1"/>
    <col min="1263" max="1264" width="14.140625" style="88" customWidth="1"/>
    <col min="1265" max="1265" width="13.7109375" style="88" customWidth="1"/>
    <col min="1266" max="1266" width="9.85546875" style="88" customWidth="1"/>
    <col min="1267" max="1267" width="9.5703125" style="88" customWidth="1"/>
    <col min="1268" max="1517" width="9.140625" style="88"/>
    <col min="1518" max="1518" width="68.42578125" style="88" customWidth="1"/>
    <col min="1519" max="1520" width="14.140625" style="88" customWidth="1"/>
    <col min="1521" max="1521" width="13.7109375" style="88" customWidth="1"/>
    <col min="1522" max="1522" width="9.85546875" style="88" customWidth="1"/>
    <col min="1523" max="1523" width="9.5703125" style="88" customWidth="1"/>
    <col min="1524" max="1773" width="9.140625" style="88"/>
    <col min="1774" max="1774" width="68.42578125" style="88" customWidth="1"/>
    <col min="1775" max="1776" width="14.140625" style="88" customWidth="1"/>
    <col min="1777" max="1777" width="13.7109375" style="88" customWidth="1"/>
    <col min="1778" max="1778" width="9.85546875" style="88" customWidth="1"/>
    <col min="1779" max="1779" width="9.5703125" style="88" customWidth="1"/>
    <col min="1780" max="2029" width="9.140625" style="88"/>
    <col min="2030" max="2030" width="68.42578125" style="88" customWidth="1"/>
    <col min="2031" max="2032" width="14.140625" style="88" customWidth="1"/>
    <col min="2033" max="2033" width="13.7109375" style="88" customWidth="1"/>
    <col min="2034" max="2034" width="9.85546875" style="88" customWidth="1"/>
    <col min="2035" max="2035" width="9.5703125" style="88" customWidth="1"/>
    <col min="2036" max="2285" width="9.140625" style="88"/>
    <col min="2286" max="2286" width="68.42578125" style="88" customWidth="1"/>
    <col min="2287" max="2288" width="14.140625" style="88" customWidth="1"/>
    <col min="2289" max="2289" width="13.7109375" style="88" customWidth="1"/>
    <col min="2290" max="2290" width="9.85546875" style="88" customWidth="1"/>
    <col min="2291" max="2291" width="9.5703125" style="88" customWidth="1"/>
    <col min="2292" max="2541" width="9.140625" style="88"/>
    <col min="2542" max="2542" width="68.42578125" style="88" customWidth="1"/>
    <col min="2543" max="2544" width="14.140625" style="88" customWidth="1"/>
    <col min="2545" max="2545" width="13.7109375" style="88" customWidth="1"/>
    <col min="2546" max="2546" width="9.85546875" style="88" customWidth="1"/>
    <col min="2547" max="2547" width="9.5703125" style="88" customWidth="1"/>
    <col min="2548" max="2797" width="9.140625" style="88"/>
    <col min="2798" max="2798" width="68.42578125" style="88" customWidth="1"/>
    <col min="2799" max="2800" width="14.140625" style="88" customWidth="1"/>
    <col min="2801" max="2801" width="13.7109375" style="88" customWidth="1"/>
    <col min="2802" max="2802" width="9.85546875" style="88" customWidth="1"/>
    <col min="2803" max="2803" width="9.5703125" style="88" customWidth="1"/>
    <col min="2804" max="3053" width="9.140625" style="88"/>
    <col min="3054" max="3054" width="68.42578125" style="88" customWidth="1"/>
    <col min="3055" max="3056" width="14.140625" style="88" customWidth="1"/>
    <col min="3057" max="3057" width="13.7109375" style="88" customWidth="1"/>
    <col min="3058" max="3058" width="9.85546875" style="88" customWidth="1"/>
    <col min="3059" max="3059" width="9.5703125" style="88" customWidth="1"/>
    <col min="3060" max="3309" width="9.140625" style="88"/>
    <col min="3310" max="3310" width="68.42578125" style="88" customWidth="1"/>
    <col min="3311" max="3312" width="14.140625" style="88" customWidth="1"/>
    <col min="3313" max="3313" width="13.7109375" style="88" customWidth="1"/>
    <col min="3314" max="3314" width="9.85546875" style="88" customWidth="1"/>
    <col min="3315" max="3315" width="9.5703125" style="88" customWidth="1"/>
    <col min="3316" max="3565" width="9.140625" style="88"/>
    <col min="3566" max="3566" width="68.42578125" style="88" customWidth="1"/>
    <col min="3567" max="3568" width="14.140625" style="88" customWidth="1"/>
    <col min="3569" max="3569" width="13.7109375" style="88" customWidth="1"/>
    <col min="3570" max="3570" width="9.85546875" style="88" customWidth="1"/>
    <col min="3571" max="3571" width="9.5703125" style="88" customWidth="1"/>
    <col min="3572" max="3821" width="9.140625" style="88"/>
    <col min="3822" max="3822" width="68.42578125" style="88" customWidth="1"/>
    <col min="3823" max="3824" width="14.140625" style="88" customWidth="1"/>
    <col min="3825" max="3825" width="13.7109375" style="88" customWidth="1"/>
    <col min="3826" max="3826" width="9.85546875" style="88" customWidth="1"/>
    <col min="3827" max="3827" width="9.5703125" style="88" customWidth="1"/>
    <col min="3828" max="4077" width="9.140625" style="88"/>
    <col min="4078" max="4078" width="68.42578125" style="88" customWidth="1"/>
    <col min="4079" max="4080" width="14.140625" style="88" customWidth="1"/>
    <col min="4081" max="4081" width="13.7109375" style="88" customWidth="1"/>
    <col min="4082" max="4082" width="9.85546875" style="88" customWidth="1"/>
    <col min="4083" max="4083" width="9.5703125" style="88" customWidth="1"/>
    <col min="4084" max="4333" width="9.140625" style="88"/>
    <col min="4334" max="4334" width="68.42578125" style="88" customWidth="1"/>
    <col min="4335" max="4336" width="14.140625" style="88" customWidth="1"/>
    <col min="4337" max="4337" width="13.7109375" style="88" customWidth="1"/>
    <col min="4338" max="4338" width="9.85546875" style="88" customWidth="1"/>
    <col min="4339" max="4339" width="9.5703125" style="88" customWidth="1"/>
    <col min="4340" max="4589" width="9.140625" style="88"/>
    <col min="4590" max="4590" width="68.42578125" style="88" customWidth="1"/>
    <col min="4591" max="4592" width="14.140625" style="88" customWidth="1"/>
    <col min="4593" max="4593" width="13.7109375" style="88" customWidth="1"/>
    <col min="4594" max="4594" width="9.85546875" style="88" customWidth="1"/>
    <col min="4595" max="4595" width="9.5703125" style="88" customWidth="1"/>
    <col min="4596" max="4845" width="9.140625" style="88"/>
    <col min="4846" max="4846" width="68.42578125" style="88" customWidth="1"/>
    <col min="4847" max="4848" width="14.140625" style="88" customWidth="1"/>
    <col min="4849" max="4849" width="13.7109375" style="88" customWidth="1"/>
    <col min="4850" max="4850" width="9.85546875" style="88" customWidth="1"/>
    <col min="4851" max="4851" width="9.5703125" style="88" customWidth="1"/>
    <col min="4852" max="5101" width="9.140625" style="88"/>
    <col min="5102" max="5102" width="68.42578125" style="88" customWidth="1"/>
    <col min="5103" max="5104" width="14.140625" style="88" customWidth="1"/>
    <col min="5105" max="5105" width="13.7109375" style="88" customWidth="1"/>
    <col min="5106" max="5106" width="9.85546875" style="88" customWidth="1"/>
    <col min="5107" max="5107" width="9.5703125" style="88" customWidth="1"/>
    <col min="5108" max="5357" width="9.140625" style="88"/>
    <col min="5358" max="5358" width="68.42578125" style="88" customWidth="1"/>
    <col min="5359" max="5360" width="14.140625" style="88" customWidth="1"/>
    <col min="5361" max="5361" width="13.7109375" style="88" customWidth="1"/>
    <col min="5362" max="5362" width="9.85546875" style="88" customWidth="1"/>
    <col min="5363" max="5363" width="9.5703125" style="88" customWidth="1"/>
    <col min="5364" max="5613" width="9.140625" style="88"/>
    <col min="5614" max="5614" width="68.42578125" style="88" customWidth="1"/>
    <col min="5615" max="5616" width="14.140625" style="88" customWidth="1"/>
    <col min="5617" max="5617" width="13.7109375" style="88" customWidth="1"/>
    <col min="5618" max="5618" width="9.85546875" style="88" customWidth="1"/>
    <col min="5619" max="5619" width="9.5703125" style="88" customWidth="1"/>
    <col min="5620" max="5869" width="9.140625" style="88"/>
    <col min="5870" max="5870" width="68.42578125" style="88" customWidth="1"/>
    <col min="5871" max="5872" width="14.140625" style="88" customWidth="1"/>
    <col min="5873" max="5873" width="13.7109375" style="88" customWidth="1"/>
    <col min="5874" max="5874" width="9.85546875" style="88" customWidth="1"/>
    <col min="5875" max="5875" width="9.5703125" style="88" customWidth="1"/>
    <col min="5876" max="6125" width="9.140625" style="88"/>
    <col min="6126" max="6126" width="68.42578125" style="88" customWidth="1"/>
    <col min="6127" max="6128" width="14.140625" style="88" customWidth="1"/>
    <col min="6129" max="6129" width="13.7109375" style="88" customWidth="1"/>
    <col min="6130" max="6130" width="9.85546875" style="88" customWidth="1"/>
    <col min="6131" max="6131" width="9.5703125" style="88" customWidth="1"/>
    <col min="6132" max="6381" width="9.140625" style="88"/>
    <col min="6382" max="6382" width="68.42578125" style="88" customWidth="1"/>
    <col min="6383" max="6384" width="14.140625" style="88" customWidth="1"/>
    <col min="6385" max="6385" width="13.7109375" style="88" customWidth="1"/>
    <col min="6386" max="6386" width="9.85546875" style="88" customWidth="1"/>
    <col min="6387" max="6387" width="9.5703125" style="88" customWidth="1"/>
    <col min="6388" max="6637" width="9.140625" style="88"/>
    <col min="6638" max="6638" width="68.42578125" style="88" customWidth="1"/>
    <col min="6639" max="6640" width="14.140625" style="88" customWidth="1"/>
    <col min="6641" max="6641" width="13.7109375" style="88" customWidth="1"/>
    <col min="6642" max="6642" width="9.85546875" style="88" customWidth="1"/>
    <col min="6643" max="6643" width="9.5703125" style="88" customWidth="1"/>
    <col min="6644" max="6893" width="9.140625" style="88"/>
    <col min="6894" max="6894" width="68.42578125" style="88" customWidth="1"/>
    <col min="6895" max="6896" width="14.140625" style="88" customWidth="1"/>
    <col min="6897" max="6897" width="13.7109375" style="88" customWidth="1"/>
    <col min="6898" max="6898" width="9.85546875" style="88" customWidth="1"/>
    <col min="6899" max="6899" width="9.5703125" style="88" customWidth="1"/>
    <col min="6900" max="7149" width="9.140625" style="88"/>
    <col min="7150" max="7150" width="68.42578125" style="88" customWidth="1"/>
    <col min="7151" max="7152" width="14.140625" style="88" customWidth="1"/>
    <col min="7153" max="7153" width="13.7109375" style="88" customWidth="1"/>
    <col min="7154" max="7154" width="9.85546875" style="88" customWidth="1"/>
    <col min="7155" max="7155" width="9.5703125" style="88" customWidth="1"/>
    <col min="7156" max="7405" width="9.140625" style="88"/>
    <col min="7406" max="7406" width="68.42578125" style="88" customWidth="1"/>
    <col min="7407" max="7408" width="14.140625" style="88" customWidth="1"/>
    <col min="7409" max="7409" width="13.7109375" style="88" customWidth="1"/>
    <col min="7410" max="7410" width="9.85546875" style="88" customWidth="1"/>
    <col min="7411" max="7411" width="9.5703125" style="88" customWidth="1"/>
    <col min="7412" max="7661" width="9.140625" style="88"/>
    <col min="7662" max="7662" width="68.42578125" style="88" customWidth="1"/>
    <col min="7663" max="7664" width="14.140625" style="88" customWidth="1"/>
    <col min="7665" max="7665" width="13.7109375" style="88" customWidth="1"/>
    <col min="7666" max="7666" width="9.85546875" style="88" customWidth="1"/>
    <col min="7667" max="7667" width="9.5703125" style="88" customWidth="1"/>
    <col min="7668" max="7917" width="9.140625" style="88"/>
    <col min="7918" max="7918" width="68.42578125" style="88" customWidth="1"/>
    <col min="7919" max="7920" width="14.140625" style="88" customWidth="1"/>
    <col min="7921" max="7921" width="13.7109375" style="88" customWidth="1"/>
    <col min="7922" max="7922" width="9.85546875" style="88" customWidth="1"/>
    <col min="7923" max="7923" width="9.5703125" style="88" customWidth="1"/>
    <col min="7924" max="8173" width="9.140625" style="88"/>
    <col min="8174" max="8174" width="68.42578125" style="88" customWidth="1"/>
    <col min="8175" max="8176" width="14.140625" style="88" customWidth="1"/>
    <col min="8177" max="8177" width="13.7109375" style="88" customWidth="1"/>
    <col min="8178" max="8178" width="9.85546875" style="88" customWidth="1"/>
    <col min="8179" max="8179" width="9.5703125" style="88" customWidth="1"/>
    <col min="8180" max="8429" width="9.140625" style="88"/>
    <col min="8430" max="8430" width="68.42578125" style="88" customWidth="1"/>
    <col min="8431" max="8432" width="14.140625" style="88" customWidth="1"/>
    <col min="8433" max="8433" width="13.7109375" style="88" customWidth="1"/>
    <col min="8434" max="8434" width="9.85546875" style="88" customWidth="1"/>
    <col min="8435" max="8435" width="9.5703125" style="88" customWidth="1"/>
    <col min="8436" max="8685" width="9.140625" style="88"/>
    <col min="8686" max="8686" width="68.42578125" style="88" customWidth="1"/>
    <col min="8687" max="8688" width="14.140625" style="88" customWidth="1"/>
    <col min="8689" max="8689" width="13.7109375" style="88" customWidth="1"/>
    <col min="8690" max="8690" width="9.85546875" style="88" customWidth="1"/>
    <col min="8691" max="8691" width="9.5703125" style="88" customWidth="1"/>
    <col min="8692" max="8941" width="9.140625" style="88"/>
    <col min="8942" max="8942" width="68.42578125" style="88" customWidth="1"/>
    <col min="8943" max="8944" width="14.140625" style="88" customWidth="1"/>
    <col min="8945" max="8945" width="13.7109375" style="88" customWidth="1"/>
    <col min="8946" max="8946" width="9.85546875" style="88" customWidth="1"/>
    <col min="8947" max="8947" width="9.5703125" style="88" customWidth="1"/>
    <col min="8948" max="9197" width="9.140625" style="88"/>
    <col min="9198" max="9198" width="68.42578125" style="88" customWidth="1"/>
    <col min="9199" max="9200" width="14.140625" style="88" customWidth="1"/>
    <col min="9201" max="9201" width="13.7109375" style="88" customWidth="1"/>
    <col min="9202" max="9202" width="9.85546875" style="88" customWidth="1"/>
    <col min="9203" max="9203" width="9.5703125" style="88" customWidth="1"/>
    <col min="9204" max="9453" width="9.140625" style="88"/>
    <col min="9454" max="9454" width="68.42578125" style="88" customWidth="1"/>
    <col min="9455" max="9456" width="14.140625" style="88" customWidth="1"/>
    <col min="9457" max="9457" width="13.7109375" style="88" customWidth="1"/>
    <col min="9458" max="9458" width="9.85546875" style="88" customWidth="1"/>
    <col min="9459" max="9459" width="9.5703125" style="88" customWidth="1"/>
    <col min="9460" max="9709" width="9.140625" style="88"/>
    <col min="9710" max="9710" width="68.42578125" style="88" customWidth="1"/>
    <col min="9711" max="9712" width="14.140625" style="88" customWidth="1"/>
    <col min="9713" max="9713" width="13.7109375" style="88" customWidth="1"/>
    <col min="9714" max="9714" width="9.85546875" style="88" customWidth="1"/>
    <col min="9715" max="9715" width="9.5703125" style="88" customWidth="1"/>
    <col min="9716" max="9965" width="9.140625" style="88"/>
    <col min="9966" max="9966" width="68.42578125" style="88" customWidth="1"/>
    <col min="9967" max="9968" width="14.140625" style="88" customWidth="1"/>
    <col min="9969" max="9969" width="13.7109375" style="88" customWidth="1"/>
    <col min="9970" max="9970" width="9.85546875" style="88" customWidth="1"/>
    <col min="9971" max="9971" width="9.5703125" style="88" customWidth="1"/>
    <col min="9972" max="10221" width="9.140625" style="88"/>
    <col min="10222" max="10222" width="68.42578125" style="88" customWidth="1"/>
    <col min="10223" max="10224" width="14.140625" style="88" customWidth="1"/>
    <col min="10225" max="10225" width="13.7109375" style="88" customWidth="1"/>
    <col min="10226" max="10226" width="9.85546875" style="88" customWidth="1"/>
    <col min="10227" max="10227" width="9.5703125" style="88" customWidth="1"/>
    <col min="10228" max="10477" width="9.140625" style="88"/>
    <col min="10478" max="10478" width="68.42578125" style="88" customWidth="1"/>
    <col min="10479" max="10480" width="14.140625" style="88" customWidth="1"/>
    <col min="10481" max="10481" width="13.7109375" style="88" customWidth="1"/>
    <col min="10482" max="10482" width="9.85546875" style="88" customWidth="1"/>
    <col min="10483" max="10483" width="9.5703125" style="88" customWidth="1"/>
    <col min="10484" max="10733" width="9.140625" style="88"/>
    <col min="10734" max="10734" width="68.42578125" style="88" customWidth="1"/>
    <col min="10735" max="10736" width="14.140625" style="88" customWidth="1"/>
    <col min="10737" max="10737" width="13.7109375" style="88" customWidth="1"/>
    <col min="10738" max="10738" width="9.85546875" style="88" customWidth="1"/>
    <col min="10739" max="10739" width="9.5703125" style="88" customWidth="1"/>
    <col min="10740" max="10989" width="9.140625" style="88"/>
    <col min="10990" max="10990" width="68.42578125" style="88" customWidth="1"/>
    <col min="10991" max="10992" width="14.140625" style="88" customWidth="1"/>
    <col min="10993" max="10993" width="13.7109375" style="88" customWidth="1"/>
    <col min="10994" max="10994" width="9.85546875" style="88" customWidth="1"/>
    <col min="10995" max="10995" width="9.5703125" style="88" customWidth="1"/>
    <col min="10996" max="11245" width="9.140625" style="88"/>
    <col min="11246" max="11246" width="68.42578125" style="88" customWidth="1"/>
    <col min="11247" max="11248" width="14.140625" style="88" customWidth="1"/>
    <col min="11249" max="11249" width="13.7109375" style="88" customWidth="1"/>
    <col min="11250" max="11250" width="9.85546875" style="88" customWidth="1"/>
    <col min="11251" max="11251" width="9.5703125" style="88" customWidth="1"/>
    <col min="11252" max="11501" width="9.140625" style="88"/>
    <col min="11502" max="11502" width="68.42578125" style="88" customWidth="1"/>
    <col min="11503" max="11504" width="14.140625" style="88" customWidth="1"/>
    <col min="11505" max="11505" width="13.7109375" style="88" customWidth="1"/>
    <col min="11506" max="11506" width="9.85546875" style="88" customWidth="1"/>
    <col min="11507" max="11507" width="9.5703125" style="88" customWidth="1"/>
    <col min="11508" max="11757" width="9.140625" style="88"/>
    <col min="11758" max="11758" width="68.42578125" style="88" customWidth="1"/>
    <col min="11759" max="11760" width="14.140625" style="88" customWidth="1"/>
    <col min="11761" max="11761" width="13.7109375" style="88" customWidth="1"/>
    <col min="11762" max="11762" width="9.85546875" style="88" customWidth="1"/>
    <col min="11763" max="11763" width="9.5703125" style="88" customWidth="1"/>
    <col min="11764" max="12013" width="9.140625" style="88"/>
    <col min="12014" max="12014" width="68.42578125" style="88" customWidth="1"/>
    <col min="12015" max="12016" width="14.140625" style="88" customWidth="1"/>
    <col min="12017" max="12017" width="13.7109375" style="88" customWidth="1"/>
    <col min="12018" max="12018" width="9.85546875" style="88" customWidth="1"/>
    <col min="12019" max="12019" width="9.5703125" style="88" customWidth="1"/>
    <col min="12020" max="12269" width="9.140625" style="88"/>
    <col min="12270" max="12270" width="68.42578125" style="88" customWidth="1"/>
    <col min="12271" max="12272" width="14.140625" style="88" customWidth="1"/>
    <col min="12273" max="12273" width="13.7109375" style="88" customWidth="1"/>
    <col min="12274" max="12274" width="9.85546875" style="88" customWidth="1"/>
    <col min="12275" max="12275" width="9.5703125" style="88" customWidth="1"/>
    <col min="12276" max="12525" width="9.140625" style="88"/>
    <col min="12526" max="12526" width="68.42578125" style="88" customWidth="1"/>
    <col min="12527" max="12528" width="14.140625" style="88" customWidth="1"/>
    <col min="12529" max="12529" width="13.7109375" style="88" customWidth="1"/>
    <col min="12530" max="12530" width="9.85546875" style="88" customWidth="1"/>
    <col min="12531" max="12531" width="9.5703125" style="88" customWidth="1"/>
    <col min="12532" max="12781" width="9.140625" style="88"/>
    <col min="12782" max="12782" width="68.42578125" style="88" customWidth="1"/>
    <col min="12783" max="12784" width="14.140625" style="88" customWidth="1"/>
    <col min="12785" max="12785" width="13.7109375" style="88" customWidth="1"/>
    <col min="12786" max="12786" width="9.85546875" style="88" customWidth="1"/>
    <col min="12787" max="12787" width="9.5703125" style="88" customWidth="1"/>
    <col min="12788" max="13037" width="9.140625" style="88"/>
    <col min="13038" max="13038" width="68.42578125" style="88" customWidth="1"/>
    <col min="13039" max="13040" width="14.140625" style="88" customWidth="1"/>
    <col min="13041" max="13041" width="13.7109375" style="88" customWidth="1"/>
    <col min="13042" max="13042" width="9.85546875" style="88" customWidth="1"/>
    <col min="13043" max="13043" width="9.5703125" style="88" customWidth="1"/>
    <col min="13044" max="13293" width="9.140625" style="88"/>
    <col min="13294" max="13294" width="68.42578125" style="88" customWidth="1"/>
    <col min="13295" max="13296" width="14.140625" style="88" customWidth="1"/>
    <col min="13297" max="13297" width="13.7109375" style="88" customWidth="1"/>
    <col min="13298" max="13298" width="9.85546875" style="88" customWidth="1"/>
    <col min="13299" max="13299" width="9.5703125" style="88" customWidth="1"/>
    <col min="13300" max="13549" width="9.140625" style="88"/>
    <col min="13550" max="13550" width="68.42578125" style="88" customWidth="1"/>
    <col min="13551" max="13552" width="14.140625" style="88" customWidth="1"/>
    <col min="13553" max="13553" width="13.7109375" style="88" customWidth="1"/>
    <col min="13554" max="13554" width="9.85546875" style="88" customWidth="1"/>
    <col min="13555" max="13555" width="9.5703125" style="88" customWidth="1"/>
    <col min="13556" max="13805" width="9.140625" style="88"/>
    <col min="13806" max="13806" width="68.42578125" style="88" customWidth="1"/>
    <col min="13807" max="13808" width="14.140625" style="88" customWidth="1"/>
    <col min="13809" max="13809" width="13.7109375" style="88" customWidth="1"/>
    <col min="13810" max="13810" width="9.85546875" style="88" customWidth="1"/>
    <col min="13811" max="13811" width="9.5703125" style="88" customWidth="1"/>
    <col min="13812" max="14061" width="9.140625" style="88"/>
    <col min="14062" max="14062" width="68.42578125" style="88" customWidth="1"/>
    <col min="14063" max="14064" width="14.140625" style="88" customWidth="1"/>
    <col min="14065" max="14065" width="13.7109375" style="88" customWidth="1"/>
    <col min="14066" max="14066" width="9.85546875" style="88" customWidth="1"/>
    <col min="14067" max="14067" width="9.5703125" style="88" customWidth="1"/>
    <col min="14068" max="14317" width="9.140625" style="88"/>
    <col min="14318" max="14318" width="68.42578125" style="88" customWidth="1"/>
    <col min="14319" max="14320" width="14.140625" style="88" customWidth="1"/>
    <col min="14321" max="14321" width="13.7109375" style="88" customWidth="1"/>
    <col min="14322" max="14322" width="9.85546875" style="88" customWidth="1"/>
    <col min="14323" max="14323" width="9.5703125" style="88" customWidth="1"/>
    <col min="14324" max="14573" width="9.140625" style="88"/>
    <col min="14574" max="14574" width="68.42578125" style="88" customWidth="1"/>
    <col min="14575" max="14576" width="14.140625" style="88" customWidth="1"/>
    <col min="14577" max="14577" width="13.7109375" style="88" customWidth="1"/>
    <col min="14578" max="14578" width="9.85546875" style="88" customWidth="1"/>
    <col min="14579" max="14579" width="9.5703125" style="88" customWidth="1"/>
    <col min="14580" max="14829" width="9.140625" style="88"/>
    <col min="14830" max="14830" width="68.42578125" style="88" customWidth="1"/>
    <col min="14831" max="14832" width="14.140625" style="88" customWidth="1"/>
    <col min="14833" max="14833" width="13.7109375" style="88" customWidth="1"/>
    <col min="14834" max="14834" width="9.85546875" style="88" customWidth="1"/>
    <col min="14835" max="14835" width="9.5703125" style="88" customWidth="1"/>
    <col min="14836" max="15085" width="9.140625" style="88"/>
    <col min="15086" max="15086" width="68.42578125" style="88" customWidth="1"/>
    <col min="15087" max="15088" width="14.140625" style="88" customWidth="1"/>
    <col min="15089" max="15089" width="13.7109375" style="88" customWidth="1"/>
    <col min="15090" max="15090" width="9.85546875" style="88" customWidth="1"/>
    <col min="15091" max="15091" width="9.5703125" style="88" customWidth="1"/>
    <col min="15092" max="15341" width="9.140625" style="88"/>
    <col min="15342" max="15342" width="68.42578125" style="88" customWidth="1"/>
    <col min="15343" max="15344" width="14.140625" style="88" customWidth="1"/>
    <col min="15345" max="15345" width="13.7109375" style="88" customWidth="1"/>
    <col min="15346" max="15346" width="9.85546875" style="88" customWidth="1"/>
    <col min="15347" max="15347" width="9.5703125" style="88" customWidth="1"/>
    <col min="15348" max="15597" width="9.140625" style="88"/>
    <col min="15598" max="15598" width="68.42578125" style="88" customWidth="1"/>
    <col min="15599" max="15600" width="14.140625" style="88" customWidth="1"/>
    <col min="15601" max="15601" width="13.7109375" style="88" customWidth="1"/>
    <col min="15602" max="15602" width="9.85546875" style="88" customWidth="1"/>
    <col min="15603" max="15603" width="9.5703125" style="88" customWidth="1"/>
    <col min="15604" max="15853" width="9.140625" style="88"/>
    <col min="15854" max="15854" width="68.42578125" style="88" customWidth="1"/>
    <col min="15855" max="15856" width="14.140625" style="88" customWidth="1"/>
    <col min="15857" max="15857" width="13.7109375" style="88" customWidth="1"/>
    <col min="15858" max="15858" width="9.85546875" style="88" customWidth="1"/>
    <col min="15859" max="15859" width="9.5703125" style="88" customWidth="1"/>
    <col min="15860" max="16109" width="9.140625" style="88"/>
    <col min="16110" max="16110" width="68.42578125" style="88" customWidth="1"/>
    <col min="16111" max="16112" width="14.140625" style="88" customWidth="1"/>
    <col min="16113" max="16113" width="13.7109375" style="88" customWidth="1"/>
    <col min="16114" max="16114" width="9.85546875" style="88" customWidth="1"/>
    <col min="16115" max="16115" width="9.5703125" style="88" customWidth="1"/>
    <col min="16116" max="16384" width="9.140625" style="88"/>
  </cols>
  <sheetData>
    <row r="1" spans="1:6" ht="15" x14ac:dyDescent="0.25">
      <c r="A1" s="420"/>
      <c r="F1" s="334"/>
    </row>
    <row r="4" spans="1:6" x14ac:dyDescent="0.2">
      <c r="A4" s="417" t="s">
        <v>422</v>
      </c>
    </row>
    <row r="5" spans="1:6" ht="15" x14ac:dyDescent="0.25">
      <c r="A5" s="421"/>
    </row>
    <row r="6" spans="1:6" ht="15" x14ac:dyDescent="0.25">
      <c r="A6" s="421"/>
    </row>
    <row r="7" spans="1:6" x14ac:dyDescent="0.2">
      <c r="A7" s="88" t="s">
        <v>423</v>
      </c>
      <c r="C7" s="419"/>
      <c r="F7" s="334" t="s">
        <v>3</v>
      </c>
    </row>
    <row r="8" spans="1:6" ht="60.75" customHeight="1" x14ac:dyDescent="0.2">
      <c r="A8" s="422" t="s">
        <v>1</v>
      </c>
      <c r="B8" s="423" t="s">
        <v>90</v>
      </c>
      <c r="C8" s="423" t="s">
        <v>458</v>
      </c>
      <c r="D8" s="424" t="s">
        <v>457</v>
      </c>
      <c r="E8" s="423" t="s">
        <v>424</v>
      </c>
      <c r="F8" s="423" t="s">
        <v>425</v>
      </c>
    </row>
    <row r="9" spans="1:6" s="428" customFormat="1" ht="14.25" customHeight="1" x14ac:dyDescent="0.2">
      <c r="A9" s="422" t="s">
        <v>0</v>
      </c>
      <c r="B9" s="423" t="s">
        <v>426</v>
      </c>
      <c r="C9" s="423" t="s">
        <v>427</v>
      </c>
      <c r="D9" s="425">
        <v>3</v>
      </c>
      <c r="E9" s="426">
        <v>4</v>
      </c>
      <c r="F9" s="427">
        <v>5</v>
      </c>
    </row>
    <row r="10" spans="1:6" ht="18.75" customHeight="1" x14ac:dyDescent="0.2">
      <c r="A10" s="429" t="s">
        <v>428</v>
      </c>
      <c r="B10" s="430">
        <v>51530</v>
      </c>
      <c r="C10" s="431">
        <v>8388.34</v>
      </c>
      <c r="D10" s="418">
        <v>8388</v>
      </c>
      <c r="E10" s="432">
        <v>16.277896371045994</v>
      </c>
      <c r="F10" s="433">
        <v>99.99594675466183</v>
      </c>
    </row>
    <row r="11" spans="1:6" ht="12.75" customHeight="1" x14ac:dyDescent="0.2">
      <c r="A11" s="434"/>
      <c r="B11" s="435"/>
      <c r="C11" s="436"/>
      <c r="D11" s="418"/>
      <c r="E11" s="437"/>
      <c r="F11" s="438"/>
    </row>
    <row r="12" spans="1:6" ht="17.25" customHeight="1" x14ac:dyDescent="0.2">
      <c r="A12" s="434" t="s">
        <v>429</v>
      </c>
      <c r="B12" s="435">
        <v>51530</v>
      </c>
      <c r="C12" s="436">
        <v>8388.34</v>
      </c>
      <c r="D12" s="435">
        <v>9563</v>
      </c>
      <c r="E12" s="437">
        <v>18.558121482631478</v>
      </c>
      <c r="F12" s="438">
        <v>114.00348579099082</v>
      </c>
    </row>
    <row r="13" spans="1:6" ht="12.75" customHeight="1" x14ac:dyDescent="0.2">
      <c r="A13" s="434" t="s">
        <v>2</v>
      </c>
      <c r="B13" s="435"/>
      <c r="C13" s="436" t="s">
        <v>430</v>
      </c>
      <c r="D13" s="439"/>
      <c r="E13" s="437"/>
      <c r="F13" s="438"/>
    </row>
    <row r="14" spans="1:6" ht="18.75" customHeight="1" x14ac:dyDescent="0.2">
      <c r="A14" s="434" t="s">
        <v>431</v>
      </c>
      <c r="B14" s="435">
        <v>180</v>
      </c>
      <c r="C14" s="436">
        <v>30</v>
      </c>
      <c r="D14" s="440">
        <v>33</v>
      </c>
      <c r="E14" s="437">
        <v>18.333333333333332</v>
      </c>
      <c r="F14" s="438">
        <v>110.00000000000001</v>
      </c>
    </row>
    <row r="15" spans="1:6" ht="18.75" customHeight="1" x14ac:dyDescent="0.2">
      <c r="A15" s="434" t="s">
        <v>432</v>
      </c>
      <c r="B15" s="435">
        <v>5400</v>
      </c>
      <c r="C15" s="436">
        <v>900</v>
      </c>
      <c r="D15" s="440">
        <v>969</v>
      </c>
      <c r="E15" s="437">
        <v>17.944444444444443</v>
      </c>
      <c r="F15" s="438">
        <v>107.66666666666667</v>
      </c>
    </row>
    <row r="16" spans="1:6" ht="18.75" customHeight="1" x14ac:dyDescent="0.2">
      <c r="A16" s="434" t="s">
        <v>433</v>
      </c>
      <c r="B16" s="435">
        <v>72</v>
      </c>
      <c r="C16" s="436">
        <v>12</v>
      </c>
      <c r="D16" s="440">
        <v>10</v>
      </c>
      <c r="E16" s="437">
        <v>13.888888888888889</v>
      </c>
      <c r="F16" s="438">
        <v>83.333333333333343</v>
      </c>
    </row>
    <row r="17" spans="1:6" ht="18.75" customHeight="1" x14ac:dyDescent="0.2">
      <c r="A17" s="434" t="s">
        <v>434</v>
      </c>
      <c r="B17" s="435">
        <v>4620</v>
      </c>
      <c r="C17" s="436">
        <v>770</v>
      </c>
      <c r="D17" s="440">
        <v>785</v>
      </c>
      <c r="E17" s="437">
        <v>16.99134199134199</v>
      </c>
      <c r="F17" s="438">
        <v>101.94805194805194</v>
      </c>
    </row>
    <row r="18" spans="1:6" ht="18.75" customHeight="1" x14ac:dyDescent="0.2">
      <c r="A18" s="441" t="s">
        <v>435</v>
      </c>
      <c r="B18" s="435">
        <v>6600</v>
      </c>
      <c r="C18" s="436">
        <v>1100</v>
      </c>
      <c r="D18" s="440">
        <v>1139</v>
      </c>
      <c r="E18" s="437">
        <v>17.257575757575758</v>
      </c>
      <c r="F18" s="438">
        <v>103.54545454545455</v>
      </c>
    </row>
    <row r="19" spans="1:6" ht="18.75" customHeight="1" x14ac:dyDescent="0.2">
      <c r="A19" s="434" t="s">
        <v>436</v>
      </c>
      <c r="B19" s="435">
        <v>0</v>
      </c>
      <c r="C19" s="436">
        <v>0</v>
      </c>
      <c r="D19" s="440">
        <v>0</v>
      </c>
      <c r="E19" s="437">
        <v>0</v>
      </c>
      <c r="F19" s="438">
        <v>0</v>
      </c>
    </row>
    <row r="20" spans="1:6" ht="27" customHeight="1" x14ac:dyDescent="0.2">
      <c r="A20" s="442" t="s">
        <v>437</v>
      </c>
      <c r="B20" s="435">
        <v>405.22264747947463</v>
      </c>
      <c r="C20" s="436">
        <v>67.537107913245748</v>
      </c>
      <c r="D20" s="440">
        <v>65</v>
      </c>
      <c r="E20" s="437">
        <v>16.040564466055017</v>
      </c>
      <c r="F20" s="438">
        <v>96.243386796330142</v>
      </c>
    </row>
    <row r="21" spans="1:6" ht="41.25" customHeight="1" x14ac:dyDescent="0.2">
      <c r="A21" s="442" t="s">
        <v>438</v>
      </c>
      <c r="B21" s="435">
        <v>42.401688815561293</v>
      </c>
      <c r="C21" s="436">
        <v>7.0669481359268813</v>
      </c>
      <c r="D21" s="440">
        <v>7</v>
      </c>
      <c r="E21" s="437">
        <v>16.508776408526025</v>
      </c>
      <c r="F21" s="438">
        <v>99.052658451156148</v>
      </c>
    </row>
    <row r="22" spans="1:6" ht="28.5" customHeight="1" x14ac:dyDescent="0.2">
      <c r="A22" s="442" t="s">
        <v>439</v>
      </c>
      <c r="B22" s="435">
        <v>2.3756637049641376</v>
      </c>
      <c r="C22" s="436">
        <v>0.39594395082735628</v>
      </c>
      <c r="D22" s="440">
        <v>0</v>
      </c>
      <c r="E22" s="437">
        <v>0</v>
      </c>
      <c r="F22" s="438">
        <v>0</v>
      </c>
    </row>
    <row r="23" spans="1:6" ht="18.75" customHeight="1" x14ac:dyDescent="0.2">
      <c r="A23" s="434" t="s">
        <v>440</v>
      </c>
      <c r="B23" s="435">
        <v>368</v>
      </c>
      <c r="C23" s="436">
        <v>61.34</v>
      </c>
      <c r="D23" s="440">
        <v>61</v>
      </c>
      <c r="E23" s="437">
        <v>16.576086956521738</v>
      </c>
      <c r="F23" s="438">
        <v>99.445712422562764</v>
      </c>
    </row>
    <row r="24" spans="1:6" ht="18.75" customHeight="1" x14ac:dyDescent="0.2">
      <c r="A24" s="434" t="s">
        <v>441</v>
      </c>
      <c r="B24" s="435">
        <v>0</v>
      </c>
      <c r="C24" s="436">
        <v>0</v>
      </c>
      <c r="D24" s="440">
        <v>1</v>
      </c>
      <c r="E24" s="443" t="s">
        <v>341</v>
      </c>
      <c r="F24" s="444" t="s">
        <v>341</v>
      </c>
    </row>
    <row r="25" spans="1:6" ht="18.75" customHeight="1" x14ac:dyDescent="0.2">
      <c r="A25" s="445" t="s">
        <v>442</v>
      </c>
      <c r="B25" s="435">
        <v>0</v>
      </c>
      <c r="C25" s="436">
        <v>0</v>
      </c>
      <c r="D25" s="440">
        <v>1057</v>
      </c>
      <c r="E25" s="443" t="s">
        <v>341</v>
      </c>
      <c r="F25" s="444" t="s">
        <v>341</v>
      </c>
    </row>
    <row r="26" spans="1:6" ht="29.25" customHeight="1" x14ac:dyDescent="0.2">
      <c r="A26" s="445" t="s">
        <v>443</v>
      </c>
      <c r="B26" s="435">
        <v>2640</v>
      </c>
      <c r="C26" s="436">
        <v>440</v>
      </c>
      <c r="D26" s="440">
        <v>437</v>
      </c>
      <c r="E26" s="437">
        <v>16.553030303030305</v>
      </c>
      <c r="F26" s="438">
        <v>99.318181818181813</v>
      </c>
    </row>
    <row r="27" spans="1:6" ht="31.5" customHeight="1" x14ac:dyDescent="0.2">
      <c r="A27" s="445" t="s">
        <v>444</v>
      </c>
      <c r="B27" s="435">
        <v>0</v>
      </c>
      <c r="C27" s="436">
        <v>0</v>
      </c>
      <c r="D27" s="440">
        <v>2</v>
      </c>
      <c r="E27" s="443" t="s">
        <v>341</v>
      </c>
      <c r="F27" s="444" t="s">
        <v>341</v>
      </c>
    </row>
    <row r="28" spans="1:6" ht="18.75" customHeight="1" x14ac:dyDescent="0.2">
      <c r="A28" s="434" t="s">
        <v>445</v>
      </c>
      <c r="B28" s="435">
        <v>31200</v>
      </c>
      <c r="C28" s="436">
        <v>5000</v>
      </c>
      <c r="D28" s="440">
        <v>4997</v>
      </c>
      <c r="E28" s="437">
        <v>16.016025641025642</v>
      </c>
      <c r="F28" s="438">
        <v>99.94</v>
      </c>
    </row>
    <row r="29" spans="1:6" ht="23.25" customHeight="1" x14ac:dyDescent="0.2">
      <c r="A29" s="468" t="s">
        <v>446</v>
      </c>
      <c r="B29" s="469" t="s">
        <v>341</v>
      </c>
      <c r="C29" s="469" t="s">
        <v>341</v>
      </c>
      <c r="D29" s="471">
        <v>-1175</v>
      </c>
      <c r="E29" s="470" t="s">
        <v>341</v>
      </c>
      <c r="F29" s="470" t="s">
        <v>341</v>
      </c>
    </row>
    <row r="30" spans="1:6" ht="12.75" hidden="1" customHeight="1" x14ac:dyDescent="0.2">
      <c r="A30" s="372" t="s">
        <v>447</v>
      </c>
      <c r="B30" s="451"/>
      <c r="C30" s="451"/>
      <c r="D30" s="452"/>
      <c r="E30" s="453"/>
      <c r="F30" s="454"/>
    </row>
    <row r="31" spans="1:6" ht="12.75" hidden="1" customHeight="1" x14ac:dyDescent="0.2">
      <c r="A31" s="450" t="s">
        <v>448</v>
      </c>
      <c r="B31" s="451"/>
      <c r="C31" s="451"/>
      <c r="D31" s="452"/>
      <c r="E31" s="453"/>
      <c r="F31" s="454"/>
    </row>
    <row r="32" spans="1:6" ht="12.75" hidden="1" customHeight="1" x14ac:dyDescent="0.2">
      <c r="A32" s="455" t="s">
        <v>449</v>
      </c>
      <c r="B32" s="456"/>
      <c r="C32" s="456"/>
      <c r="D32" s="457"/>
      <c r="E32" s="458"/>
      <c r="F32" s="459"/>
    </row>
    <row r="33" spans="1:6" ht="12.75" hidden="1" customHeight="1" x14ac:dyDescent="0.2">
      <c r="A33" s="354" t="s">
        <v>450</v>
      </c>
      <c r="B33" s="446"/>
      <c r="C33" s="446"/>
      <c r="D33" s="447"/>
      <c r="E33" s="448"/>
      <c r="F33" s="449"/>
    </row>
    <row r="34" spans="1:6" ht="12.75" hidden="1" customHeight="1" x14ac:dyDescent="0.2">
      <c r="A34" s="450" t="s">
        <v>448</v>
      </c>
      <c r="B34" s="451"/>
      <c r="C34" s="451"/>
      <c r="D34" s="452"/>
      <c r="E34" s="453"/>
      <c r="F34" s="454"/>
    </row>
    <row r="35" spans="1:6" ht="12.75" hidden="1" customHeight="1" x14ac:dyDescent="0.2">
      <c r="A35" s="455" t="s">
        <v>449</v>
      </c>
      <c r="B35" s="456"/>
      <c r="C35" s="456"/>
      <c r="D35" s="457"/>
      <c r="E35" s="458"/>
      <c r="F35" s="459"/>
    </row>
    <row r="36" spans="1:6" ht="12" customHeight="1" x14ac:dyDescent="0.2">
      <c r="A36" s="379"/>
      <c r="B36" s="451"/>
      <c r="C36" s="451"/>
      <c r="D36" s="460"/>
      <c r="E36" s="453"/>
      <c r="F36" s="453"/>
    </row>
    <row r="37" spans="1:6" ht="12" customHeight="1" x14ac:dyDescent="0.2">
      <c r="A37" s="77" t="s">
        <v>451</v>
      </c>
    </row>
    <row r="38" spans="1:6" ht="12" customHeight="1" x14ac:dyDescent="0.2">
      <c r="A38" s="461" t="s">
        <v>459</v>
      </c>
    </row>
    <row r="39" spans="1:6" ht="12" customHeight="1" x14ac:dyDescent="0.2">
      <c r="A39" s="88" t="s">
        <v>460</v>
      </c>
    </row>
    <row r="40" spans="1:6" ht="12" customHeight="1" x14ac:dyDescent="0.2">
      <c r="A40" s="461" t="s">
        <v>452</v>
      </c>
    </row>
    <row r="41" spans="1:6" ht="12" customHeight="1" x14ac:dyDescent="0.2">
      <c r="A41" s="461"/>
      <c r="D41" s="418"/>
    </row>
    <row r="43" spans="1:6" x14ac:dyDescent="0.2">
      <c r="A43" s="88" t="s">
        <v>453</v>
      </c>
      <c r="B43" s="334" t="s">
        <v>3</v>
      </c>
    </row>
    <row r="44" spans="1:6" ht="69.75" customHeight="1" x14ac:dyDescent="0.2">
      <c r="A44" s="422" t="s">
        <v>1</v>
      </c>
      <c r="B44" s="424" t="s">
        <v>461</v>
      </c>
      <c r="C44" s="88"/>
    </row>
    <row r="45" spans="1:6" s="428" customFormat="1" ht="14.25" customHeight="1" x14ac:dyDescent="0.2">
      <c r="A45" s="462" t="s">
        <v>0</v>
      </c>
      <c r="B45" s="427">
        <v>1</v>
      </c>
    </row>
    <row r="46" spans="1:6" ht="41.25" customHeight="1" x14ac:dyDescent="0.2">
      <c r="A46" s="463" t="s">
        <v>454</v>
      </c>
      <c r="B46" s="464">
        <v>232</v>
      </c>
      <c r="C46" s="88"/>
    </row>
    <row r="47" spans="1:6" ht="15" customHeight="1" x14ac:dyDescent="0.2">
      <c r="A47" s="463" t="s">
        <v>455</v>
      </c>
      <c r="B47" s="465">
        <v>0</v>
      </c>
      <c r="C47" s="88"/>
      <c r="D47" s="466"/>
    </row>
    <row r="48" spans="1:6" ht="15" customHeight="1" x14ac:dyDescent="0.2">
      <c r="A48" s="463" t="s">
        <v>456</v>
      </c>
      <c r="B48" s="467">
        <v>-232</v>
      </c>
      <c r="C48" s="88"/>
      <c r="D48" s="466"/>
    </row>
    <row r="49" spans="4:4" x14ac:dyDescent="0.2">
      <c r="D49" s="466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6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showGridLines="0" topLeftCell="A34" zoomScaleNormal="100" workbookViewId="0">
      <selection activeCell="A27" sqref="A27"/>
    </sheetView>
  </sheetViews>
  <sheetFormatPr defaultRowHeight="12.75" x14ac:dyDescent="0.2"/>
  <cols>
    <col min="1" max="1" width="59.7109375" customWidth="1"/>
    <col min="2" max="2" width="21.42578125" customWidth="1"/>
    <col min="3" max="3" width="13.85546875" customWidth="1"/>
    <col min="4" max="4" width="14.42578125" customWidth="1"/>
    <col min="5" max="5" width="14.28515625" customWidth="1"/>
    <col min="6" max="6" width="13" customWidth="1"/>
    <col min="7" max="7" width="12.28515625" customWidth="1"/>
    <col min="8" max="8" width="15.140625" customWidth="1"/>
    <col min="257" max="257" width="59.7109375" customWidth="1"/>
    <col min="258" max="258" width="21.42578125" customWidth="1"/>
    <col min="259" max="259" width="13.85546875" customWidth="1"/>
    <col min="260" max="260" width="14.42578125" customWidth="1"/>
    <col min="261" max="261" width="14.28515625" customWidth="1"/>
    <col min="262" max="262" width="13" customWidth="1"/>
    <col min="263" max="263" width="12.28515625" customWidth="1"/>
    <col min="264" max="264" width="15.140625" customWidth="1"/>
    <col min="513" max="513" width="59.7109375" customWidth="1"/>
    <col min="514" max="514" width="21.42578125" customWidth="1"/>
    <col min="515" max="515" width="13.85546875" customWidth="1"/>
    <col min="516" max="516" width="14.42578125" customWidth="1"/>
    <col min="517" max="517" width="14.28515625" customWidth="1"/>
    <col min="518" max="518" width="13" customWidth="1"/>
    <col min="519" max="519" width="12.28515625" customWidth="1"/>
    <col min="520" max="520" width="15.140625" customWidth="1"/>
    <col min="769" max="769" width="59.7109375" customWidth="1"/>
    <col min="770" max="770" width="21.42578125" customWidth="1"/>
    <col min="771" max="771" width="13.85546875" customWidth="1"/>
    <col min="772" max="772" width="14.42578125" customWidth="1"/>
    <col min="773" max="773" width="14.28515625" customWidth="1"/>
    <col min="774" max="774" width="13" customWidth="1"/>
    <col min="775" max="775" width="12.28515625" customWidth="1"/>
    <col min="776" max="776" width="15.140625" customWidth="1"/>
    <col min="1025" max="1025" width="59.7109375" customWidth="1"/>
    <col min="1026" max="1026" width="21.42578125" customWidth="1"/>
    <col min="1027" max="1027" width="13.85546875" customWidth="1"/>
    <col min="1028" max="1028" width="14.42578125" customWidth="1"/>
    <col min="1029" max="1029" width="14.28515625" customWidth="1"/>
    <col min="1030" max="1030" width="13" customWidth="1"/>
    <col min="1031" max="1031" width="12.28515625" customWidth="1"/>
    <col min="1032" max="1032" width="15.140625" customWidth="1"/>
    <col min="1281" max="1281" width="59.7109375" customWidth="1"/>
    <col min="1282" max="1282" width="21.42578125" customWidth="1"/>
    <col min="1283" max="1283" width="13.85546875" customWidth="1"/>
    <col min="1284" max="1284" width="14.42578125" customWidth="1"/>
    <col min="1285" max="1285" width="14.28515625" customWidth="1"/>
    <col min="1286" max="1286" width="13" customWidth="1"/>
    <col min="1287" max="1287" width="12.28515625" customWidth="1"/>
    <col min="1288" max="1288" width="15.140625" customWidth="1"/>
    <col min="1537" max="1537" width="59.7109375" customWidth="1"/>
    <col min="1538" max="1538" width="21.42578125" customWidth="1"/>
    <col min="1539" max="1539" width="13.85546875" customWidth="1"/>
    <col min="1540" max="1540" width="14.42578125" customWidth="1"/>
    <col min="1541" max="1541" width="14.28515625" customWidth="1"/>
    <col min="1542" max="1542" width="13" customWidth="1"/>
    <col min="1543" max="1543" width="12.28515625" customWidth="1"/>
    <col min="1544" max="1544" width="15.140625" customWidth="1"/>
    <col min="1793" max="1793" width="59.7109375" customWidth="1"/>
    <col min="1794" max="1794" width="21.42578125" customWidth="1"/>
    <col min="1795" max="1795" width="13.85546875" customWidth="1"/>
    <col min="1796" max="1796" width="14.42578125" customWidth="1"/>
    <col min="1797" max="1797" width="14.28515625" customWidth="1"/>
    <col min="1798" max="1798" width="13" customWidth="1"/>
    <col min="1799" max="1799" width="12.28515625" customWidth="1"/>
    <col min="1800" max="1800" width="15.140625" customWidth="1"/>
    <col min="2049" max="2049" width="59.7109375" customWidth="1"/>
    <col min="2050" max="2050" width="21.42578125" customWidth="1"/>
    <col min="2051" max="2051" width="13.85546875" customWidth="1"/>
    <col min="2052" max="2052" width="14.42578125" customWidth="1"/>
    <col min="2053" max="2053" width="14.28515625" customWidth="1"/>
    <col min="2054" max="2054" width="13" customWidth="1"/>
    <col min="2055" max="2055" width="12.28515625" customWidth="1"/>
    <col min="2056" max="2056" width="15.140625" customWidth="1"/>
    <col min="2305" max="2305" width="59.7109375" customWidth="1"/>
    <col min="2306" max="2306" width="21.42578125" customWidth="1"/>
    <col min="2307" max="2307" width="13.85546875" customWidth="1"/>
    <col min="2308" max="2308" width="14.42578125" customWidth="1"/>
    <col min="2309" max="2309" width="14.28515625" customWidth="1"/>
    <col min="2310" max="2310" width="13" customWidth="1"/>
    <col min="2311" max="2311" width="12.28515625" customWidth="1"/>
    <col min="2312" max="2312" width="15.140625" customWidth="1"/>
    <col min="2561" max="2561" width="59.7109375" customWidth="1"/>
    <col min="2562" max="2562" width="21.42578125" customWidth="1"/>
    <col min="2563" max="2563" width="13.85546875" customWidth="1"/>
    <col min="2564" max="2564" width="14.42578125" customWidth="1"/>
    <col min="2565" max="2565" width="14.28515625" customWidth="1"/>
    <col min="2566" max="2566" width="13" customWidth="1"/>
    <col min="2567" max="2567" width="12.28515625" customWidth="1"/>
    <col min="2568" max="2568" width="15.140625" customWidth="1"/>
    <col min="2817" max="2817" width="59.7109375" customWidth="1"/>
    <col min="2818" max="2818" width="21.42578125" customWidth="1"/>
    <col min="2819" max="2819" width="13.85546875" customWidth="1"/>
    <col min="2820" max="2820" width="14.42578125" customWidth="1"/>
    <col min="2821" max="2821" width="14.28515625" customWidth="1"/>
    <col min="2822" max="2822" width="13" customWidth="1"/>
    <col min="2823" max="2823" width="12.28515625" customWidth="1"/>
    <col min="2824" max="2824" width="15.140625" customWidth="1"/>
    <col min="3073" max="3073" width="59.7109375" customWidth="1"/>
    <col min="3074" max="3074" width="21.42578125" customWidth="1"/>
    <col min="3075" max="3075" width="13.85546875" customWidth="1"/>
    <col min="3076" max="3076" width="14.42578125" customWidth="1"/>
    <col min="3077" max="3077" width="14.28515625" customWidth="1"/>
    <col min="3078" max="3078" width="13" customWidth="1"/>
    <col min="3079" max="3079" width="12.28515625" customWidth="1"/>
    <col min="3080" max="3080" width="15.140625" customWidth="1"/>
    <col min="3329" max="3329" width="59.7109375" customWidth="1"/>
    <col min="3330" max="3330" width="21.42578125" customWidth="1"/>
    <col min="3331" max="3331" width="13.85546875" customWidth="1"/>
    <col min="3332" max="3332" width="14.42578125" customWidth="1"/>
    <col min="3333" max="3333" width="14.28515625" customWidth="1"/>
    <col min="3334" max="3334" width="13" customWidth="1"/>
    <col min="3335" max="3335" width="12.28515625" customWidth="1"/>
    <col min="3336" max="3336" width="15.140625" customWidth="1"/>
    <col min="3585" max="3585" width="59.7109375" customWidth="1"/>
    <col min="3586" max="3586" width="21.42578125" customWidth="1"/>
    <col min="3587" max="3587" width="13.85546875" customWidth="1"/>
    <col min="3588" max="3588" width="14.42578125" customWidth="1"/>
    <col min="3589" max="3589" width="14.28515625" customWidth="1"/>
    <col min="3590" max="3590" width="13" customWidth="1"/>
    <col min="3591" max="3591" width="12.28515625" customWidth="1"/>
    <col min="3592" max="3592" width="15.140625" customWidth="1"/>
    <col min="3841" max="3841" width="59.7109375" customWidth="1"/>
    <col min="3842" max="3842" width="21.42578125" customWidth="1"/>
    <col min="3843" max="3843" width="13.85546875" customWidth="1"/>
    <col min="3844" max="3844" width="14.42578125" customWidth="1"/>
    <col min="3845" max="3845" width="14.28515625" customWidth="1"/>
    <col min="3846" max="3846" width="13" customWidth="1"/>
    <col min="3847" max="3847" width="12.28515625" customWidth="1"/>
    <col min="3848" max="3848" width="15.140625" customWidth="1"/>
    <col min="4097" max="4097" width="59.7109375" customWidth="1"/>
    <col min="4098" max="4098" width="21.42578125" customWidth="1"/>
    <col min="4099" max="4099" width="13.85546875" customWidth="1"/>
    <col min="4100" max="4100" width="14.42578125" customWidth="1"/>
    <col min="4101" max="4101" width="14.28515625" customWidth="1"/>
    <col min="4102" max="4102" width="13" customWidth="1"/>
    <col min="4103" max="4103" width="12.28515625" customWidth="1"/>
    <col min="4104" max="4104" width="15.140625" customWidth="1"/>
    <col min="4353" max="4353" width="59.7109375" customWidth="1"/>
    <col min="4354" max="4354" width="21.42578125" customWidth="1"/>
    <col min="4355" max="4355" width="13.85546875" customWidth="1"/>
    <col min="4356" max="4356" width="14.42578125" customWidth="1"/>
    <col min="4357" max="4357" width="14.28515625" customWidth="1"/>
    <col min="4358" max="4358" width="13" customWidth="1"/>
    <col min="4359" max="4359" width="12.28515625" customWidth="1"/>
    <col min="4360" max="4360" width="15.140625" customWidth="1"/>
    <col min="4609" max="4609" width="59.7109375" customWidth="1"/>
    <col min="4610" max="4610" width="21.42578125" customWidth="1"/>
    <col min="4611" max="4611" width="13.85546875" customWidth="1"/>
    <col min="4612" max="4612" width="14.42578125" customWidth="1"/>
    <col min="4613" max="4613" width="14.28515625" customWidth="1"/>
    <col min="4614" max="4614" width="13" customWidth="1"/>
    <col min="4615" max="4615" width="12.28515625" customWidth="1"/>
    <col min="4616" max="4616" width="15.140625" customWidth="1"/>
    <col min="4865" max="4865" width="59.7109375" customWidth="1"/>
    <col min="4866" max="4866" width="21.42578125" customWidth="1"/>
    <col min="4867" max="4867" width="13.85546875" customWidth="1"/>
    <col min="4868" max="4868" width="14.42578125" customWidth="1"/>
    <col min="4869" max="4869" width="14.28515625" customWidth="1"/>
    <col min="4870" max="4870" width="13" customWidth="1"/>
    <col min="4871" max="4871" width="12.28515625" customWidth="1"/>
    <col min="4872" max="4872" width="15.140625" customWidth="1"/>
    <col min="5121" max="5121" width="59.7109375" customWidth="1"/>
    <col min="5122" max="5122" width="21.42578125" customWidth="1"/>
    <col min="5123" max="5123" width="13.85546875" customWidth="1"/>
    <col min="5124" max="5124" width="14.42578125" customWidth="1"/>
    <col min="5125" max="5125" width="14.28515625" customWidth="1"/>
    <col min="5126" max="5126" width="13" customWidth="1"/>
    <col min="5127" max="5127" width="12.28515625" customWidth="1"/>
    <col min="5128" max="5128" width="15.140625" customWidth="1"/>
    <col min="5377" max="5377" width="59.7109375" customWidth="1"/>
    <col min="5378" max="5378" width="21.42578125" customWidth="1"/>
    <col min="5379" max="5379" width="13.85546875" customWidth="1"/>
    <col min="5380" max="5380" width="14.42578125" customWidth="1"/>
    <col min="5381" max="5381" width="14.28515625" customWidth="1"/>
    <col min="5382" max="5382" width="13" customWidth="1"/>
    <col min="5383" max="5383" width="12.28515625" customWidth="1"/>
    <col min="5384" max="5384" width="15.140625" customWidth="1"/>
    <col min="5633" max="5633" width="59.7109375" customWidth="1"/>
    <col min="5634" max="5634" width="21.42578125" customWidth="1"/>
    <col min="5635" max="5635" width="13.85546875" customWidth="1"/>
    <col min="5636" max="5636" width="14.42578125" customWidth="1"/>
    <col min="5637" max="5637" width="14.28515625" customWidth="1"/>
    <col min="5638" max="5638" width="13" customWidth="1"/>
    <col min="5639" max="5639" width="12.28515625" customWidth="1"/>
    <col min="5640" max="5640" width="15.140625" customWidth="1"/>
    <col min="5889" max="5889" width="59.7109375" customWidth="1"/>
    <col min="5890" max="5890" width="21.42578125" customWidth="1"/>
    <col min="5891" max="5891" width="13.85546875" customWidth="1"/>
    <col min="5892" max="5892" width="14.42578125" customWidth="1"/>
    <col min="5893" max="5893" width="14.28515625" customWidth="1"/>
    <col min="5894" max="5894" width="13" customWidth="1"/>
    <col min="5895" max="5895" width="12.28515625" customWidth="1"/>
    <col min="5896" max="5896" width="15.140625" customWidth="1"/>
    <col min="6145" max="6145" width="59.7109375" customWidth="1"/>
    <col min="6146" max="6146" width="21.42578125" customWidth="1"/>
    <col min="6147" max="6147" width="13.85546875" customWidth="1"/>
    <col min="6148" max="6148" width="14.42578125" customWidth="1"/>
    <col min="6149" max="6149" width="14.28515625" customWidth="1"/>
    <col min="6150" max="6150" width="13" customWidth="1"/>
    <col min="6151" max="6151" width="12.28515625" customWidth="1"/>
    <col min="6152" max="6152" width="15.140625" customWidth="1"/>
    <col min="6401" max="6401" width="59.7109375" customWidth="1"/>
    <col min="6402" max="6402" width="21.42578125" customWidth="1"/>
    <col min="6403" max="6403" width="13.85546875" customWidth="1"/>
    <col min="6404" max="6404" width="14.42578125" customWidth="1"/>
    <col min="6405" max="6405" width="14.28515625" customWidth="1"/>
    <col min="6406" max="6406" width="13" customWidth="1"/>
    <col min="6407" max="6407" width="12.28515625" customWidth="1"/>
    <col min="6408" max="6408" width="15.140625" customWidth="1"/>
    <col min="6657" max="6657" width="59.7109375" customWidth="1"/>
    <col min="6658" max="6658" width="21.42578125" customWidth="1"/>
    <col min="6659" max="6659" width="13.85546875" customWidth="1"/>
    <col min="6660" max="6660" width="14.42578125" customWidth="1"/>
    <col min="6661" max="6661" width="14.28515625" customWidth="1"/>
    <col min="6662" max="6662" width="13" customWidth="1"/>
    <col min="6663" max="6663" width="12.28515625" customWidth="1"/>
    <col min="6664" max="6664" width="15.140625" customWidth="1"/>
    <col min="6913" max="6913" width="59.7109375" customWidth="1"/>
    <col min="6914" max="6914" width="21.42578125" customWidth="1"/>
    <col min="6915" max="6915" width="13.85546875" customWidth="1"/>
    <col min="6916" max="6916" width="14.42578125" customWidth="1"/>
    <col min="6917" max="6917" width="14.28515625" customWidth="1"/>
    <col min="6918" max="6918" width="13" customWidth="1"/>
    <col min="6919" max="6919" width="12.28515625" customWidth="1"/>
    <col min="6920" max="6920" width="15.140625" customWidth="1"/>
    <col min="7169" max="7169" width="59.7109375" customWidth="1"/>
    <col min="7170" max="7170" width="21.42578125" customWidth="1"/>
    <col min="7171" max="7171" width="13.85546875" customWidth="1"/>
    <col min="7172" max="7172" width="14.42578125" customWidth="1"/>
    <col min="7173" max="7173" width="14.28515625" customWidth="1"/>
    <col min="7174" max="7174" width="13" customWidth="1"/>
    <col min="7175" max="7175" width="12.28515625" customWidth="1"/>
    <col min="7176" max="7176" width="15.140625" customWidth="1"/>
    <col min="7425" max="7425" width="59.7109375" customWidth="1"/>
    <col min="7426" max="7426" width="21.42578125" customWidth="1"/>
    <col min="7427" max="7427" width="13.85546875" customWidth="1"/>
    <col min="7428" max="7428" width="14.42578125" customWidth="1"/>
    <col min="7429" max="7429" width="14.28515625" customWidth="1"/>
    <col min="7430" max="7430" width="13" customWidth="1"/>
    <col min="7431" max="7431" width="12.28515625" customWidth="1"/>
    <col min="7432" max="7432" width="15.140625" customWidth="1"/>
    <col min="7681" max="7681" width="59.7109375" customWidth="1"/>
    <col min="7682" max="7682" width="21.42578125" customWidth="1"/>
    <col min="7683" max="7683" width="13.85546875" customWidth="1"/>
    <col min="7684" max="7684" width="14.42578125" customWidth="1"/>
    <col min="7685" max="7685" width="14.28515625" customWidth="1"/>
    <col min="7686" max="7686" width="13" customWidth="1"/>
    <col min="7687" max="7687" width="12.28515625" customWidth="1"/>
    <col min="7688" max="7688" width="15.140625" customWidth="1"/>
    <col min="7937" max="7937" width="59.7109375" customWidth="1"/>
    <col min="7938" max="7938" width="21.42578125" customWidth="1"/>
    <col min="7939" max="7939" width="13.85546875" customWidth="1"/>
    <col min="7940" max="7940" width="14.42578125" customWidth="1"/>
    <col min="7941" max="7941" width="14.28515625" customWidth="1"/>
    <col min="7942" max="7942" width="13" customWidth="1"/>
    <col min="7943" max="7943" width="12.28515625" customWidth="1"/>
    <col min="7944" max="7944" width="15.140625" customWidth="1"/>
    <col min="8193" max="8193" width="59.7109375" customWidth="1"/>
    <col min="8194" max="8194" width="21.42578125" customWidth="1"/>
    <col min="8195" max="8195" width="13.85546875" customWidth="1"/>
    <col min="8196" max="8196" width="14.42578125" customWidth="1"/>
    <col min="8197" max="8197" width="14.28515625" customWidth="1"/>
    <col min="8198" max="8198" width="13" customWidth="1"/>
    <col min="8199" max="8199" width="12.28515625" customWidth="1"/>
    <col min="8200" max="8200" width="15.140625" customWidth="1"/>
    <col min="8449" max="8449" width="59.7109375" customWidth="1"/>
    <col min="8450" max="8450" width="21.42578125" customWidth="1"/>
    <col min="8451" max="8451" width="13.85546875" customWidth="1"/>
    <col min="8452" max="8452" width="14.42578125" customWidth="1"/>
    <col min="8453" max="8453" width="14.28515625" customWidth="1"/>
    <col min="8454" max="8454" width="13" customWidth="1"/>
    <col min="8455" max="8455" width="12.28515625" customWidth="1"/>
    <col min="8456" max="8456" width="15.140625" customWidth="1"/>
    <col min="8705" max="8705" width="59.7109375" customWidth="1"/>
    <col min="8706" max="8706" width="21.42578125" customWidth="1"/>
    <col min="8707" max="8707" width="13.85546875" customWidth="1"/>
    <col min="8708" max="8708" width="14.42578125" customWidth="1"/>
    <col min="8709" max="8709" width="14.28515625" customWidth="1"/>
    <col min="8710" max="8710" width="13" customWidth="1"/>
    <col min="8711" max="8711" width="12.28515625" customWidth="1"/>
    <col min="8712" max="8712" width="15.140625" customWidth="1"/>
    <col min="8961" max="8961" width="59.7109375" customWidth="1"/>
    <col min="8962" max="8962" width="21.42578125" customWidth="1"/>
    <col min="8963" max="8963" width="13.85546875" customWidth="1"/>
    <col min="8964" max="8964" width="14.42578125" customWidth="1"/>
    <col min="8965" max="8965" width="14.28515625" customWidth="1"/>
    <col min="8966" max="8966" width="13" customWidth="1"/>
    <col min="8967" max="8967" width="12.28515625" customWidth="1"/>
    <col min="8968" max="8968" width="15.140625" customWidth="1"/>
    <col min="9217" max="9217" width="59.7109375" customWidth="1"/>
    <col min="9218" max="9218" width="21.42578125" customWidth="1"/>
    <col min="9219" max="9219" width="13.85546875" customWidth="1"/>
    <col min="9220" max="9220" width="14.42578125" customWidth="1"/>
    <col min="9221" max="9221" width="14.28515625" customWidth="1"/>
    <col min="9222" max="9222" width="13" customWidth="1"/>
    <col min="9223" max="9223" width="12.28515625" customWidth="1"/>
    <col min="9224" max="9224" width="15.140625" customWidth="1"/>
    <col min="9473" max="9473" width="59.7109375" customWidth="1"/>
    <col min="9474" max="9474" width="21.42578125" customWidth="1"/>
    <col min="9475" max="9475" width="13.85546875" customWidth="1"/>
    <col min="9476" max="9476" width="14.42578125" customWidth="1"/>
    <col min="9477" max="9477" width="14.28515625" customWidth="1"/>
    <col min="9478" max="9478" width="13" customWidth="1"/>
    <col min="9479" max="9479" width="12.28515625" customWidth="1"/>
    <col min="9480" max="9480" width="15.140625" customWidth="1"/>
    <col min="9729" max="9729" width="59.7109375" customWidth="1"/>
    <col min="9730" max="9730" width="21.42578125" customWidth="1"/>
    <col min="9731" max="9731" width="13.85546875" customWidth="1"/>
    <col min="9732" max="9732" width="14.42578125" customWidth="1"/>
    <col min="9733" max="9733" width="14.28515625" customWidth="1"/>
    <col min="9734" max="9734" width="13" customWidth="1"/>
    <col min="9735" max="9735" width="12.28515625" customWidth="1"/>
    <col min="9736" max="9736" width="15.140625" customWidth="1"/>
    <col min="9985" max="9985" width="59.7109375" customWidth="1"/>
    <col min="9986" max="9986" width="21.42578125" customWidth="1"/>
    <col min="9987" max="9987" width="13.85546875" customWidth="1"/>
    <col min="9988" max="9988" width="14.42578125" customWidth="1"/>
    <col min="9989" max="9989" width="14.28515625" customWidth="1"/>
    <col min="9990" max="9990" width="13" customWidth="1"/>
    <col min="9991" max="9991" width="12.28515625" customWidth="1"/>
    <col min="9992" max="9992" width="15.140625" customWidth="1"/>
    <col min="10241" max="10241" width="59.7109375" customWidth="1"/>
    <col min="10242" max="10242" width="21.42578125" customWidth="1"/>
    <col min="10243" max="10243" width="13.85546875" customWidth="1"/>
    <col min="10244" max="10244" width="14.42578125" customWidth="1"/>
    <col min="10245" max="10245" width="14.28515625" customWidth="1"/>
    <col min="10246" max="10246" width="13" customWidth="1"/>
    <col min="10247" max="10247" width="12.28515625" customWidth="1"/>
    <col min="10248" max="10248" width="15.140625" customWidth="1"/>
    <col min="10497" max="10497" width="59.7109375" customWidth="1"/>
    <col min="10498" max="10498" width="21.42578125" customWidth="1"/>
    <col min="10499" max="10499" width="13.85546875" customWidth="1"/>
    <col min="10500" max="10500" width="14.42578125" customWidth="1"/>
    <col min="10501" max="10501" width="14.28515625" customWidth="1"/>
    <col min="10502" max="10502" width="13" customWidth="1"/>
    <col min="10503" max="10503" width="12.28515625" customWidth="1"/>
    <col min="10504" max="10504" width="15.140625" customWidth="1"/>
    <col min="10753" max="10753" width="59.7109375" customWidth="1"/>
    <col min="10754" max="10754" width="21.42578125" customWidth="1"/>
    <col min="10755" max="10755" width="13.85546875" customWidth="1"/>
    <col min="10756" max="10756" width="14.42578125" customWidth="1"/>
    <col min="10757" max="10757" width="14.28515625" customWidth="1"/>
    <col min="10758" max="10758" width="13" customWidth="1"/>
    <col min="10759" max="10759" width="12.28515625" customWidth="1"/>
    <col min="10760" max="10760" width="15.140625" customWidth="1"/>
    <col min="11009" max="11009" width="59.7109375" customWidth="1"/>
    <col min="11010" max="11010" width="21.42578125" customWidth="1"/>
    <col min="11011" max="11011" width="13.85546875" customWidth="1"/>
    <col min="11012" max="11012" width="14.42578125" customWidth="1"/>
    <col min="11013" max="11013" width="14.28515625" customWidth="1"/>
    <col min="11014" max="11014" width="13" customWidth="1"/>
    <col min="11015" max="11015" width="12.28515625" customWidth="1"/>
    <col min="11016" max="11016" width="15.140625" customWidth="1"/>
    <col min="11265" max="11265" width="59.7109375" customWidth="1"/>
    <col min="11266" max="11266" width="21.42578125" customWidth="1"/>
    <col min="11267" max="11267" width="13.85546875" customWidth="1"/>
    <col min="11268" max="11268" width="14.42578125" customWidth="1"/>
    <col min="11269" max="11269" width="14.28515625" customWidth="1"/>
    <col min="11270" max="11270" width="13" customWidth="1"/>
    <col min="11271" max="11271" width="12.28515625" customWidth="1"/>
    <col min="11272" max="11272" width="15.140625" customWidth="1"/>
    <col min="11521" max="11521" width="59.7109375" customWidth="1"/>
    <col min="11522" max="11522" width="21.42578125" customWidth="1"/>
    <col min="11523" max="11523" width="13.85546875" customWidth="1"/>
    <col min="11524" max="11524" width="14.42578125" customWidth="1"/>
    <col min="11525" max="11525" width="14.28515625" customWidth="1"/>
    <col min="11526" max="11526" width="13" customWidth="1"/>
    <col min="11527" max="11527" width="12.28515625" customWidth="1"/>
    <col min="11528" max="11528" width="15.140625" customWidth="1"/>
    <col min="11777" max="11777" width="59.7109375" customWidth="1"/>
    <col min="11778" max="11778" width="21.42578125" customWidth="1"/>
    <col min="11779" max="11779" width="13.85546875" customWidth="1"/>
    <col min="11780" max="11780" width="14.42578125" customWidth="1"/>
    <col min="11781" max="11781" width="14.28515625" customWidth="1"/>
    <col min="11782" max="11782" width="13" customWidth="1"/>
    <col min="11783" max="11783" width="12.28515625" customWidth="1"/>
    <col min="11784" max="11784" width="15.140625" customWidth="1"/>
    <col min="12033" max="12033" width="59.7109375" customWidth="1"/>
    <col min="12034" max="12034" width="21.42578125" customWidth="1"/>
    <col min="12035" max="12035" width="13.85546875" customWidth="1"/>
    <col min="12036" max="12036" width="14.42578125" customWidth="1"/>
    <col min="12037" max="12037" width="14.28515625" customWidth="1"/>
    <col min="12038" max="12038" width="13" customWidth="1"/>
    <col min="12039" max="12039" width="12.28515625" customWidth="1"/>
    <col min="12040" max="12040" width="15.140625" customWidth="1"/>
    <col min="12289" max="12289" width="59.7109375" customWidth="1"/>
    <col min="12290" max="12290" width="21.42578125" customWidth="1"/>
    <col min="12291" max="12291" width="13.85546875" customWidth="1"/>
    <col min="12292" max="12292" width="14.42578125" customWidth="1"/>
    <col min="12293" max="12293" width="14.28515625" customWidth="1"/>
    <col min="12294" max="12294" width="13" customWidth="1"/>
    <col min="12295" max="12295" width="12.28515625" customWidth="1"/>
    <col min="12296" max="12296" width="15.140625" customWidth="1"/>
    <col min="12545" max="12545" width="59.7109375" customWidth="1"/>
    <col min="12546" max="12546" width="21.42578125" customWidth="1"/>
    <col min="12547" max="12547" width="13.85546875" customWidth="1"/>
    <col min="12548" max="12548" width="14.42578125" customWidth="1"/>
    <col min="12549" max="12549" width="14.28515625" customWidth="1"/>
    <col min="12550" max="12550" width="13" customWidth="1"/>
    <col min="12551" max="12551" width="12.28515625" customWidth="1"/>
    <col min="12552" max="12552" width="15.140625" customWidth="1"/>
    <col min="12801" max="12801" width="59.7109375" customWidth="1"/>
    <col min="12802" max="12802" width="21.42578125" customWidth="1"/>
    <col min="12803" max="12803" width="13.85546875" customWidth="1"/>
    <col min="12804" max="12804" width="14.42578125" customWidth="1"/>
    <col min="12805" max="12805" width="14.28515625" customWidth="1"/>
    <col min="12806" max="12806" width="13" customWidth="1"/>
    <col min="12807" max="12807" width="12.28515625" customWidth="1"/>
    <col min="12808" max="12808" width="15.140625" customWidth="1"/>
    <col min="13057" max="13057" width="59.7109375" customWidth="1"/>
    <col min="13058" max="13058" width="21.42578125" customWidth="1"/>
    <col min="13059" max="13059" width="13.85546875" customWidth="1"/>
    <col min="13060" max="13060" width="14.42578125" customWidth="1"/>
    <col min="13061" max="13061" width="14.28515625" customWidth="1"/>
    <col min="13062" max="13062" width="13" customWidth="1"/>
    <col min="13063" max="13063" width="12.28515625" customWidth="1"/>
    <col min="13064" max="13064" width="15.140625" customWidth="1"/>
    <col min="13313" max="13313" width="59.7109375" customWidth="1"/>
    <col min="13314" max="13314" width="21.42578125" customWidth="1"/>
    <col min="13315" max="13315" width="13.85546875" customWidth="1"/>
    <col min="13316" max="13316" width="14.42578125" customWidth="1"/>
    <col min="13317" max="13317" width="14.28515625" customWidth="1"/>
    <col min="13318" max="13318" width="13" customWidth="1"/>
    <col min="13319" max="13319" width="12.28515625" customWidth="1"/>
    <col min="13320" max="13320" width="15.140625" customWidth="1"/>
    <col min="13569" max="13569" width="59.7109375" customWidth="1"/>
    <col min="13570" max="13570" width="21.42578125" customWidth="1"/>
    <col min="13571" max="13571" width="13.85546875" customWidth="1"/>
    <col min="13572" max="13572" width="14.42578125" customWidth="1"/>
    <col min="13573" max="13573" width="14.28515625" customWidth="1"/>
    <col min="13574" max="13574" width="13" customWidth="1"/>
    <col min="13575" max="13575" width="12.28515625" customWidth="1"/>
    <col min="13576" max="13576" width="15.140625" customWidth="1"/>
    <col min="13825" max="13825" width="59.7109375" customWidth="1"/>
    <col min="13826" max="13826" width="21.42578125" customWidth="1"/>
    <col min="13827" max="13827" width="13.85546875" customWidth="1"/>
    <col min="13828" max="13828" width="14.42578125" customWidth="1"/>
    <col min="13829" max="13829" width="14.28515625" customWidth="1"/>
    <col min="13830" max="13830" width="13" customWidth="1"/>
    <col min="13831" max="13831" width="12.28515625" customWidth="1"/>
    <col min="13832" max="13832" width="15.140625" customWidth="1"/>
    <col min="14081" max="14081" width="59.7109375" customWidth="1"/>
    <col min="14082" max="14082" width="21.42578125" customWidth="1"/>
    <col min="14083" max="14083" width="13.85546875" customWidth="1"/>
    <col min="14084" max="14084" width="14.42578125" customWidth="1"/>
    <col min="14085" max="14085" width="14.28515625" customWidth="1"/>
    <col min="14086" max="14086" width="13" customWidth="1"/>
    <col min="14087" max="14087" width="12.28515625" customWidth="1"/>
    <col min="14088" max="14088" width="15.140625" customWidth="1"/>
    <col min="14337" max="14337" width="59.7109375" customWidth="1"/>
    <col min="14338" max="14338" width="21.42578125" customWidth="1"/>
    <col min="14339" max="14339" width="13.85546875" customWidth="1"/>
    <col min="14340" max="14340" width="14.42578125" customWidth="1"/>
    <col min="14341" max="14341" width="14.28515625" customWidth="1"/>
    <col min="14342" max="14342" width="13" customWidth="1"/>
    <col min="14343" max="14343" width="12.28515625" customWidth="1"/>
    <col min="14344" max="14344" width="15.140625" customWidth="1"/>
    <col min="14593" max="14593" width="59.7109375" customWidth="1"/>
    <col min="14594" max="14594" width="21.42578125" customWidth="1"/>
    <col min="14595" max="14595" width="13.85546875" customWidth="1"/>
    <col min="14596" max="14596" width="14.42578125" customWidth="1"/>
    <col min="14597" max="14597" width="14.28515625" customWidth="1"/>
    <col min="14598" max="14598" width="13" customWidth="1"/>
    <col min="14599" max="14599" width="12.28515625" customWidth="1"/>
    <col min="14600" max="14600" width="15.140625" customWidth="1"/>
    <col min="14849" max="14849" width="59.7109375" customWidth="1"/>
    <col min="14850" max="14850" width="21.42578125" customWidth="1"/>
    <col min="14851" max="14851" width="13.85546875" customWidth="1"/>
    <col min="14852" max="14852" width="14.42578125" customWidth="1"/>
    <col min="14853" max="14853" width="14.28515625" customWidth="1"/>
    <col min="14854" max="14854" width="13" customWidth="1"/>
    <col min="14855" max="14855" width="12.28515625" customWidth="1"/>
    <col min="14856" max="14856" width="15.140625" customWidth="1"/>
    <col min="15105" max="15105" width="59.7109375" customWidth="1"/>
    <col min="15106" max="15106" width="21.42578125" customWidth="1"/>
    <col min="15107" max="15107" width="13.85546875" customWidth="1"/>
    <col min="15108" max="15108" width="14.42578125" customWidth="1"/>
    <col min="15109" max="15109" width="14.28515625" customWidth="1"/>
    <col min="15110" max="15110" width="13" customWidth="1"/>
    <col min="15111" max="15111" width="12.28515625" customWidth="1"/>
    <col min="15112" max="15112" width="15.140625" customWidth="1"/>
    <col min="15361" max="15361" width="59.7109375" customWidth="1"/>
    <col min="15362" max="15362" width="21.42578125" customWidth="1"/>
    <col min="15363" max="15363" width="13.85546875" customWidth="1"/>
    <col min="15364" max="15364" width="14.42578125" customWidth="1"/>
    <col min="15365" max="15365" width="14.28515625" customWidth="1"/>
    <col min="15366" max="15366" width="13" customWidth="1"/>
    <col min="15367" max="15367" width="12.28515625" customWidth="1"/>
    <col min="15368" max="15368" width="15.140625" customWidth="1"/>
    <col min="15617" max="15617" width="59.7109375" customWidth="1"/>
    <col min="15618" max="15618" width="21.42578125" customWidth="1"/>
    <col min="15619" max="15619" width="13.85546875" customWidth="1"/>
    <col min="15620" max="15620" width="14.42578125" customWidth="1"/>
    <col min="15621" max="15621" width="14.28515625" customWidth="1"/>
    <col min="15622" max="15622" width="13" customWidth="1"/>
    <col min="15623" max="15623" width="12.28515625" customWidth="1"/>
    <col min="15624" max="15624" width="15.140625" customWidth="1"/>
    <col min="15873" max="15873" width="59.7109375" customWidth="1"/>
    <col min="15874" max="15874" width="21.42578125" customWidth="1"/>
    <col min="15875" max="15875" width="13.85546875" customWidth="1"/>
    <col min="15876" max="15876" width="14.42578125" customWidth="1"/>
    <col min="15877" max="15877" width="14.28515625" customWidth="1"/>
    <col min="15878" max="15878" width="13" customWidth="1"/>
    <col min="15879" max="15879" width="12.28515625" customWidth="1"/>
    <col min="15880" max="15880" width="15.140625" customWidth="1"/>
    <col min="16129" max="16129" width="59.7109375" customWidth="1"/>
    <col min="16130" max="16130" width="21.42578125" customWidth="1"/>
    <col min="16131" max="16131" width="13.85546875" customWidth="1"/>
    <col min="16132" max="16132" width="14.42578125" customWidth="1"/>
    <col min="16133" max="16133" width="14.28515625" customWidth="1"/>
    <col min="16134" max="16134" width="13" customWidth="1"/>
    <col min="16135" max="16135" width="12.28515625" customWidth="1"/>
    <col min="16136" max="16136" width="15.140625" customWidth="1"/>
  </cols>
  <sheetData>
    <row r="2" spans="1:8" ht="14.25" x14ac:dyDescent="0.2">
      <c r="A2" s="88" t="s">
        <v>363</v>
      </c>
    </row>
    <row r="3" spans="1:8" ht="15" thickBot="1" x14ac:dyDescent="0.25">
      <c r="B3" s="334"/>
      <c r="C3" s="334"/>
      <c r="D3" s="334"/>
      <c r="E3" s="88"/>
      <c r="F3" s="88"/>
      <c r="G3" s="88"/>
    </row>
    <row r="4" spans="1:8" ht="15.75" thickBot="1" x14ac:dyDescent="0.3">
      <c r="A4" s="335" t="s">
        <v>364</v>
      </c>
      <c r="B4" s="336" t="s">
        <v>365</v>
      </c>
      <c r="C4" s="337" t="s">
        <v>366</v>
      </c>
      <c r="D4" s="338"/>
      <c r="E4" s="338"/>
      <c r="F4" s="339"/>
      <c r="G4" s="340" t="s">
        <v>367</v>
      </c>
      <c r="H4" s="341"/>
    </row>
    <row r="5" spans="1:8" ht="29.25" thickBot="1" x14ac:dyDescent="0.25">
      <c r="A5" s="342"/>
      <c r="B5" s="343" t="s">
        <v>368</v>
      </c>
      <c r="C5" s="344" t="s">
        <v>369</v>
      </c>
      <c r="D5" s="345" t="s">
        <v>370</v>
      </c>
      <c r="E5" s="346" t="s">
        <v>371</v>
      </c>
      <c r="F5" s="347" t="s">
        <v>4</v>
      </c>
      <c r="G5" s="348" t="s">
        <v>372</v>
      </c>
      <c r="H5" s="349" t="s">
        <v>373</v>
      </c>
    </row>
    <row r="6" spans="1:8" ht="15" thickBot="1" x14ac:dyDescent="0.25">
      <c r="A6" s="350" t="s">
        <v>0</v>
      </c>
      <c r="B6" s="348">
        <v>1</v>
      </c>
      <c r="C6" s="348"/>
      <c r="D6" s="348">
        <v>3</v>
      </c>
      <c r="E6" s="348">
        <v>4</v>
      </c>
      <c r="F6" s="351">
        <v>5</v>
      </c>
      <c r="G6" s="350">
        <v>6</v>
      </c>
      <c r="H6" s="352">
        <v>7</v>
      </c>
    </row>
    <row r="7" spans="1:8" ht="14.25" x14ac:dyDescent="0.2">
      <c r="A7" s="353"/>
      <c r="B7" s="354"/>
      <c r="C7" s="353"/>
      <c r="D7" s="353"/>
      <c r="E7" s="353"/>
      <c r="F7" s="355"/>
      <c r="G7" s="353"/>
      <c r="H7" s="353"/>
    </row>
    <row r="8" spans="1:8" ht="14.25" x14ac:dyDescent="0.2">
      <c r="A8" s="356" t="s">
        <v>374</v>
      </c>
      <c r="B8" s="357" t="s">
        <v>375</v>
      </c>
      <c r="C8" s="358">
        <v>14765</v>
      </c>
      <c r="D8" s="358">
        <v>14765</v>
      </c>
      <c r="E8" s="358">
        <v>40000</v>
      </c>
      <c r="F8" s="359">
        <v>54765</v>
      </c>
      <c r="G8" s="358">
        <v>1098</v>
      </c>
      <c r="H8" s="358">
        <v>11</v>
      </c>
    </row>
    <row r="9" spans="1:8" ht="14.25" x14ac:dyDescent="0.2">
      <c r="A9" s="356" t="s">
        <v>376</v>
      </c>
      <c r="B9" s="357" t="s">
        <v>377</v>
      </c>
      <c r="C9" s="358">
        <v>73126</v>
      </c>
      <c r="D9" s="358">
        <v>73126</v>
      </c>
      <c r="E9" s="358">
        <v>0</v>
      </c>
      <c r="F9" s="359">
        <v>73126</v>
      </c>
      <c r="G9" s="358">
        <v>23034</v>
      </c>
      <c r="H9" s="358">
        <v>39365</v>
      </c>
    </row>
    <row r="10" spans="1:8" ht="14.25" x14ac:dyDescent="0.2">
      <c r="A10" s="356" t="s">
        <v>378</v>
      </c>
      <c r="B10" s="357" t="s">
        <v>379</v>
      </c>
      <c r="C10" s="358">
        <v>2687</v>
      </c>
      <c r="D10" s="358">
        <v>2687</v>
      </c>
      <c r="E10" s="358">
        <v>4000</v>
      </c>
      <c r="F10" s="359">
        <v>6687</v>
      </c>
      <c r="G10" s="358">
        <v>382</v>
      </c>
      <c r="H10" s="358">
        <v>1436</v>
      </c>
    </row>
    <row r="11" spans="1:8" ht="14.25" x14ac:dyDescent="0.2">
      <c r="A11" s="356" t="s">
        <v>380</v>
      </c>
      <c r="B11" s="357" t="s">
        <v>381</v>
      </c>
      <c r="C11" s="358">
        <v>3875</v>
      </c>
      <c r="D11" s="358">
        <v>3875</v>
      </c>
      <c r="E11" s="358">
        <v>43000</v>
      </c>
      <c r="F11" s="359">
        <v>46875</v>
      </c>
      <c r="G11" s="358">
        <v>5</v>
      </c>
      <c r="H11" s="358">
        <v>0</v>
      </c>
    </row>
    <row r="12" spans="1:8" ht="14.25" x14ac:dyDescent="0.2">
      <c r="A12" s="356" t="s">
        <v>382</v>
      </c>
      <c r="B12" s="357" t="s">
        <v>383</v>
      </c>
      <c r="C12" s="358">
        <v>7389</v>
      </c>
      <c r="D12" s="358">
        <v>7389</v>
      </c>
      <c r="E12" s="358">
        <v>16000</v>
      </c>
      <c r="F12" s="359">
        <v>23389</v>
      </c>
      <c r="G12" s="358">
        <v>37</v>
      </c>
      <c r="H12" s="358">
        <v>0</v>
      </c>
    </row>
    <row r="13" spans="1:8" ht="14.25" x14ac:dyDescent="0.2">
      <c r="A13" s="356"/>
      <c r="B13" s="357"/>
      <c r="C13" s="358"/>
      <c r="D13" s="358"/>
      <c r="E13" s="358" t="s">
        <v>384</v>
      </c>
      <c r="F13" s="359"/>
      <c r="G13" s="358"/>
      <c r="H13" s="358"/>
    </row>
    <row r="14" spans="1:8" ht="15" x14ac:dyDescent="0.25">
      <c r="A14" s="360" t="s">
        <v>385</v>
      </c>
      <c r="B14" s="361"/>
      <c r="C14" s="362">
        <v>101842</v>
      </c>
      <c r="D14" s="362">
        <v>101842</v>
      </c>
      <c r="E14" s="362">
        <v>103000</v>
      </c>
      <c r="F14" s="363">
        <v>204842</v>
      </c>
      <c r="G14" s="362">
        <v>24556</v>
      </c>
      <c r="H14" s="362">
        <v>40812</v>
      </c>
    </row>
    <row r="15" spans="1:8" ht="14.25" x14ac:dyDescent="0.2">
      <c r="A15" s="356"/>
      <c r="B15" s="357"/>
      <c r="C15" s="358"/>
      <c r="D15" s="358"/>
      <c r="E15" s="358"/>
      <c r="F15" s="359"/>
      <c r="G15" s="358"/>
      <c r="H15" s="358"/>
    </row>
    <row r="16" spans="1:8" ht="14.25" x14ac:dyDescent="0.2">
      <c r="A16" s="356" t="s">
        <v>386</v>
      </c>
      <c r="B16" s="357" t="s">
        <v>387</v>
      </c>
      <c r="C16" s="358">
        <v>6210</v>
      </c>
      <c r="D16" s="358">
        <v>6210</v>
      </c>
      <c r="E16" s="358">
        <v>135000</v>
      </c>
      <c r="F16" s="359">
        <v>141210</v>
      </c>
      <c r="G16" s="358">
        <v>1839</v>
      </c>
      <c r="H16" s="358">
        <v>0</v>
      </c>
    </row>
    <row r="17" spans="1:8" ht="14.25" x14ac:dyDescent="0.2">
      <c r="A17" s="356"/>
      <c r="B17" s="357"/>
      <c r="C17" s="358"/>
      <c r="D17" s="358"/>
      <c r="E17" s="358"/>
      <c r="F17" s="359"/>
      <c r="G17" s="358"/>
      <c r="H17" s="358"/>
    </row>
    <row r="18" spans="1:8" ht="15" x14ac:dyDescent="0.25">
      <c r="A18" s="364" t="s">
        <v>388</v>
      </c>
      <c r="B18" s="365"/>
      <c r="C18" s="366">
        <v>108052</v>
      </c>
      <c r="D18" s="366">
        <v>108052</v>
      </c>
      <c r="E18" s="366">
        <v>238000</v>
      </c>
      <c r="F18" s="367">
        <v>346052</v>
      </c>
      <c r="G18" s="366">
        <v>26395</v>
      </c>
      <c r="H18" s="366">
        <v>40812</v>
      </c>
    </row>
    <row r="19" spans="1:8" ht="15" x14ac:dyDescent="0.25">
      <c r="A19" s="364"/>
      <c r="B19" s="365"/>
      <c r="C19" s="366"/>
      <c r="D19" s="366"/>
      <c r="E19" s="366"/>
      <c r="F19" s="367"/>
      <c r="G19" s="366"/>
      <c r="H19" s="366"/>
    </row>
    <row r="20" spans="1:8" ht="15" x14ac:dyDescent="0.25">
      <c r="A20" s="364" t="s">
        <v>389</v>
      </c>
      <c r="B20" s="368"/>
      <c r="C20" s="366">
        <v>87424</v>
      </c>
      <c r="D20" s="366">
        <v>10726</v>
      </c>
      <c r="E20" s="366">
        <v>0</v>
      </c>
      <c r="F20" s="366">
        <v>165424</v>
      </c>
      <c r="G20" s="366">
        <v>20925</v>
      </c>
      <c r="H20" s="366">
        <v>24642</v>
      </c>
    </row>
    <row r="21" spans="1:8" ht="15" x14ac:dyDescent="0.25">
      <c r="A21" s="369" t="s">
        <v>2</v>
      </c>
      <c r="B21" s="368"/>
      <c r="C21" s="366"/>
      <c r="D21" s="366"/>
      <c r="E21" s="366"/>
      <c r="F21" s="370"/>
      <c r="G21" s="371"/>
      <c r="H21" s="371"/>
    </row>
    <row r="22" spans="1:8" ht="14.25" x14ac:dyDescent="0.2">
      <c r="A22" s="356" t="s">
        <v>390</v>
      </c>
      <c r="B22" s="372"/>
      <c r="C22" s="358">
        <v>74509</v>
      </c>
      <c r="D22" s="358">
        <v>74509</v>
      </c>
      <c r="E22" s="358">
        <v>0</v>
      </c>
      <c r="F22" s="359">
        <v>74509</v>
      </c>
      <c r="G22" s="358">
        <v>20884</v>
      </c>
      <c r="H22" s="358">
        <v>23971</v>
      </c>
    </row>
    <row r="23" spans="1:8" ht="14.25" x14ac:dyDescent="0.2">
      <c r="A23" s="356" t="s">
        <v>391</v>
      </c>
      <c r="B23" s="357" t="s">
        <v>392</v>
      </c>
      <c r="C23" s="358">
        <v>20</v>
      </c>
      <c r="D23" s="358">
        <v>0</v>
      </c>
      <c r="E23" s="358">
        <v>0</v>
      </c>
      <c r="F23" s="359">
        <v>20</v>
      </c>
      <c r="G23" s="358">
        <v>0</v>
      </c>
      <c r="H23" s="358">
        <v>0</v>
      </c>
    </row>
    <row r="24" spans="1:8" ht="14.25" x14ac:dyDescent="0.2">
      <c r="A24" s="356" t="s">
        <v>393</v>
      </c>
      <c r="B24" s="372" t="s">
        <v>394</v>
      </c>
      <c r="C24" s="358">
        <v>0</v>
      </c>
      <c r="D24" s="358">
        <v>0</v>
      </c>
      <c r="E24" s="358">
        <v>0</v>
      </c>
      <c r="F24" s="359">
        <v>0</v>
      </c>
      <c r="G24" s="358">
        <v>0</v>
      </c>
      <c r="H24" s="358">
        <v>9</v>
      </c>
    </row>
    <row r="25" spans="1:8" ht="14.25" x14ac:dyDescent="0.2">
      <c r="A25" s="356" t="s">
        <v>395</v>
      </c>
      <c r="B25" s="357" t="s">
        <v>396</v>
      </c>
      <c r="C25" s="358">
        <v>10726</v>
      </c>
      <c r="D25" s="358">
        <v>10726</v>
      </c>
      <c r="E25" s="358">
        <v>78000</v>
      </c>
      <c r="F25" s="359">
        <v>88726</v>
      </c>
      <c r="G25" s="358">
        <v>31</v>
      </c>
      <c r="H25" s="358">
        <v>599</v>
      </c>
    </row>
    <row r="26" spans="1:8" ht="14.25" x14ac:dyDescent="0.2">
      <c r="A26" s="356" t="s">
        <v>397</v>
      </c>
      <c r="B26" s="372"/>
      <c r="C26" s="373">
        <v>1167</v>
      </c>
      <c r="D26" s="373">
        <v>0</v>
      </c>
      <c r="E26" s="373">
        <v>0</v>
      </c>
      <c r="F26" s="359">
        <v>1167</v>
      </c>
      <c r="G26" s="358">
        <v>10</v>
      </c>
      <c r="H26" s="358">
        <v>26</v>
      </c>
    </row>
    <row r="27" spans="1:8" ht="14.25" x14ac:dyDescent="0.2">
      <c r="A27" s="356" t="s">
        <v>398</v>
      </c>
      <c r="B27" s="372" t="s">
        <v>399</v>
      </c>
      <c r="C27" s="373">
        <v>0</v>
      </c>
      <c r="D27" s="373">
        <v>0</v>
      </c>
      <c r="E27" s="373">
        <v>0</v>
      </c>
      <c r="F27" s="359">
        <v>0</v>
      </c>
      <c r="G27" s="358">
        <v>0</v>
      </c>
      <c r="H27" s="358">
        <v>0</v>
      </c>
    </row>
    <row r="28" spans="1:8" ht="14.25" x14ac:dyDescent="0.2">
      <c r="A28" s="356" t="s">
        <v>400</v>
      </c>
      <c r="B28" s="372" t="s">
        <v>401</v>
      </c>
      <c r="C28" s="373">
        <v>158</v>
      </c>
      <c r="D28" s="373">
        <v>0</v>
      </c>
      <c r="E28" s="373">
        <v>0</v>
      </c>
      <c r="F28" s="359">
        <v>158</v>
      </c>
      <c r="G28" s="358">
        <v>0</v>
      </c>
      <c r="H28" s="358">
        <v>0</v>
      </c>
    </row>
    <row r="29" spans="1:8" ht="14.25" x14ac:dyDescent="0.2">
      <c r="A29" s="356" t="s">
        <v>402</v>
      </c>
      <c r="B29" s="372"/>
      <c r="C29" s="373">
        <v>128</v>
      </c>
      <c r="D29" s="373">
        <v>0</v>
      </c>
      <c r="E29" s="373">
        <v>0</v>
      </c>
      <c r="F29" s="359">
        <v>128</v>
      </c>
      <c r="G29" s="358">
        <v>0</v>
      </c>
      <c r="H29" s="358">
        <v>0</v>
      </c>
    </row>
    <row r="30" spans="1:8" ht="14.25" x14ac:dyDescent="0.2">
      <c r="A30" s="356" t="s">
        <v>403</v>
      </c>
      <c r="B30" s="372" t="s">
        <v>404</v>
      </c>
      <c r="C30" s="373">
        <v>716</v>
      </c>
      <c r="D30" s="373">
        <v>0</v>
      </c>
      <c r="E30" s="373">
        <v>0</v>
      </c>
      <c r="F30" s="359">
        <v>716</v>
      </c>
      <c r="G30" s="358">
        <v>0</v>
      </c>
      <c r="H30" s="358">
        <v>37</v>
      </c>
    </row>
    <row r="31" spans="1:8" ht="15" thickBot="1" x14ac:dyDescent="0.25">
      <c r="A31" s="356" t="s">
        <v>405</v>
      </c>
      <c r="B31" s="372" t="s">
        <v>406</v>
      </c>
      <c r="C31" s="374">
        <v>0</v>
      </c>
      <c r="D31" s="374">
        <v>0</v>
      </c>
      <c r="E31" s="374">
        <v>0</v>
      </c>
      <c r="F31" s="359">
        <v>0</v>
      </c>
      <c r="G31" s="358">
        <v>0</v>
      </c>
      <c r="H31" s="358">
        <v>0</v>
      </c>
    </row>
    <row r="32" spans="1:8" ht="15.75" thickBot="1" x14ac:dyDescent="0.3">
      <c r="A32" s="375" t="s">
        <v>407</v>
      </c>
      <c r="B32" s="375"/>
      <c r="C32" s="376">
        <v>195476</v>
      </c>
      <c r="D32" s="376">
        <v>120161</v>
      </c>
      <c r="E32" s="376">
        <v>316000</v>
      </c>
      <c r="F32" s="376">
        <v>511476</v>
      </c>
      <c r="G32" s="377">
        <v>47320</v>
      </c>
      <c r="H32" s="377">
        <v>65454</v>
      </c>
    </row>
    <row r="33" spans="1:8" ht="15" x14ac:dyDescent="0.25">
      <c r="A33" s="378"/>
      <c r="B33" s="378"/>
      <c r="C33" s="363"/>
      <c r="D33" s="363"/>
      <c r="E33" s="363"/>
      <c r="F33" s="363"/>
      <c r="G33" s="363"/>
      <c r="H33" s="363"/>
    </row>
    <row r="34" spans="1:8" ht="15" x14ac:dyDescent="0.25">
      <c r="A34" s="379" t="s">
        <v>408</v>
      </c>
      <c r="B34" s="379"/>
      <c r="C34" s="380"/>
      <c r="D34" s="363"/>
      <c r="E34" s="363"/>
      <c r="F34" s="363"/>
      <c r="G34" s="363"/>
      <c r="H34" s="363"/>
    </row>
    <row r="35" spans="1:8" ht="15.75" thickBot="1" x14ac:dyDescent="0.3">
      <c r="A35" s="381" t="s">
        <v>409</v>
      </c>
      <c r="B35" s="382"/>
      <c r="D35" s="383" t="s">
        <v>410</v>
      </c>
      <c r="E35" s="363"/>
      <c r="F35" s="363"/>
      <c r="G35" s="363"/>
      <c r="H35" s="363"/>
    </row>
    <row r="36" spans="1:8" ht="15.75" thickBot="1" x14ac:dyDescent="0.3">
      <c r="A36" s="384" t="s">
        <v>411</v>
      </c>
      <c r="B36" s="385" t="s">
        <v>412</v>
      </c>
      <c r="C36" s="386" t="s">
        <v>413</v>
      </c>
      <c r="D36" s="387" t="s">
        <v>414</v>
      </c>
      <c r="E36" s="363"/>
      <c r="F36" s="363"/>
      <c r="G36" s="363"/>
      <c r="H36" s="363"/>
    </row>
    <row r="37" spans="1:8" ht="15" x14ac:dyDescent="0.25">
      <c r="A37" s="388" t="s">
        <v>415</v>
      </c>
      <c r="B37" s="389"/>
      <c r="C37" s="390">
        <v>60000</v>
      </c>
      <c r="D37" s="391">
        <v>60000</v>
      </c>
      <c r="E37" s="363"/>
      <c r="F37" s="363"/>
      <c r="G37" s="363"/>
      <c r="H37" s="363"/>
    </row>
    <row r="38" spans="1:8" ht="15" x14ac:dyDescent="0.25">
      <c r="A38" s="388" t="s">
        <v>416</v>
      </c>
      <c r="B38" s="392"/>
      <c r="C38" s="393"/>
      <c r="D38" s="391"/>
      <c r="E38" s="363"/>
      <c r="F38" s="363"/>
      <c r="G38" s="363"/>
      <c r="H38" s="363"/>
    </row>
    <row r="39" spans="1:8" ht="15" x14ac:dyDescent="0.25">
      <c r="A39" s="388" t="s">
        <v>417</v>
      </c>
      <c r="B39" s="392"/>
      <c r="C39" s="393"/>
      <c r="D39" s="391"/>
      <c r="E39" s="363"/>
      <c r="F39" s="363"/>
      <c r="G39" s="363"/>
      <c r="H39" s="363"/>
    </row>
    <row r="40" spans="1:8" ht="15" x14ac:dyDescent="0.25">
      <c r="A40" s="388" t="s">
        <v>418</v>
      </c>
      <c r="B40" s="392"/>
      <c r="C40" s="393"/>
      <c r="D40" s="391"/>
      <c r="E40" s="363"/>
      <c r="F40" s="363"/>
      <c r="G40" s="363"/>
      <c r="H40" s="363"/>
    </row>
    <row r="41" spans="1:8" ht="15.75" thickBot="1" x14ac:dyDescent="0.3">
      <c r="A41" s="388"/>
      <c r="B41" s="394"/>
      <c r="C41" s="393"/>
      <c r="D41" s="391"/>
      <c r="E41" s="363"/>
      <c r="F41" s="363"/>
      <c r="G41" s="363"/>
      <c r="H41" s="363"/>
    </row>
    <row r="42" spans="1:8" ht="15.75" thickBot="1" x14ac:dyDescent="0.3">
      <c r="A42" s="384" t="s">
        <v>419</v>
      </c>
      <c r="B42" s="395">
        <v>0</v>
      </c>
      <c r="C42" s="396">
        <v>60000</v>
      </c>
      <c r="D42" s="397">
        <v>60000</v>
      </c>
      <c r="E42" s="363"/>
      <c r="F42" s="363"/>
      <c r="G42" s="363"/>
      <c r="H42" s="363"/>
    </row>
    <row r="43" spans="1:8" ht="14.25" x14ac:dyDescent="0.2">
      <c r="A43" s="379"/>
      <c r="B43" s="379"/>
      <c r="C43" s="380"/>
      <c r="D43" s="380"/>
      <c r="E43" s="380"/>
      <c r="F43" s="380"/>
      <c r="G43" s="380"/>
    </row>
    <row r="44" spans="1:8" ht="14.25" x14ac:dyDescent="0.2">
      <c r="A44" s="398" t="s">
        <v>420</v>
      </c>
      <c r="B44" s="399"/>
      <c r="C44" s="399"/>
      <c r="D44" s="399"/>
    </row>
    <row r="45" spans="1:8" ht="15" thickBot="1" x14ac:dyDescent="0.25">
      <c r="A45" s="400" t="s">
        <v>2</v>
      </c>
      <c r="B45" s="399"/>
      <c r="C45" s="401" t="s">
        <v>410</v>
      </c>
    </row>
    <row r="46" spans="1:8" ht="14.25" x14ac:dyDescent="0.2">
      <c r="A46" s="402" t="s">
        <v>421</v>
      </c>
      <c r="B46" s="403" t="s">
        <v>415</v>
      </c>
      <c r="C46" s="403" t="s">
        <v>4</v>
      </c>
      <c r="D46" s="404"/>
    </row>
    <row r="47" spans="1:8" ht="15" thickBot="1" x14ac:dyDescent="0.25">
      <c r="A47" s="405"/>
      <c r="B47" s="406" t="s">
        <v>414</v>
      </c>
      <c r="C47" s="406"/>
      <c r="D47" s="407"/>
    </row>
    <row r="48" spans="1:8" ht="14.25" x14ac:dyDescent="0.2">
      <c r="A48" s="408" t="s">
        <v>415</v>
      </c>
      <c r="B48" s="409">
        <v>173142</v>
      </c>
      <c r="C48" s="392">
        <v>173142</v>
      </c>
      <c r="D48" s="410"/>
    </row>
    <row r="49" spans="1:4" ht="14.25" x14ac:dyDescent="0.2">
      <c r="A49" s="408" t="s">
        <v>416</v>
      </c>
      <c r="B49" s="411"/>
      <c r="C49" s="392"/>
      <c r="D49" s="412"/>
    </row>
    <row r="50" spans="1:4" ht="14.25" x14ac:dyDescent="0.2">
      <c r="A50" s="408" t="s">
        <v>417</v>
      </c>
      <c r="B50" s="409"/>
      <c r="C50" s="392"/>
      <c r="D50" s="412"/>
    </row>
    <row r="51" spans="1:4" ht="14.25" x14ac:dyDescent="0.2">
      <c r="A51" s="408" t="s">
        <v>418</v>
      </c>
      <c r="B51" s="411"/>
      <c r="C51" s="392"/>
      <c r="D51" s="410"/>
    </row>
    <row r="52" spans="1:4" ht="15" thickBot="1" x14ac:dyDescent="0.25">
      <c r="A52" s="408"/>
      <c r="B52" s="411"/>
      <c r="C52" s="392"/>
      <c r="D52" s="410"/>
    </row>
    <row r="53" spans="1:4" ht="15" thickBot="1" x14ac:dyDescent="0.25">
      <c r="A53" s="413" t="s">
        <v>419</v>
      </c>
      <c r="B53" s="414">
        <v>173142</v>
      </c>
      <c r="C53" s="395">
        <v>173142</v>
      </c>
      <c r="D53" s="415"/>
    </row>
    <row r="54" spans="1:4" ht="14.25" x14ac:dyDescent="0.2">
      <c r="A54" s="416"/>
      <c r="B54" s="415"/>
      <c r="C54" s="415"/>
      <c r="D54" s="415"/>
    </row>
    <row r="55" spans="1:4" ht="14.25" x14ac:dyDescent="0.2">
      <c r="A55" s="88"/>
      <c r="B55" s="382"/>
      <c r="C55" s="382"/>
      <c r="D55" s="382"/>
    </row>
    <row r="56" spans="1:4" ht="14.25" x14ac:dyDescent="0.2">
      <c r="A56" s="88"/>
    </row>
  </sheetData>
  <pageMargins left="0.19685039370078741" right="0.19685039370078741" top="0.51181102362204722" bottom="0.62992125984251968" header="0.51181102362204722" footer="0.51181102362204722"/>
  <pageSetup paperSize="9" scale="6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A27" sqref="A27"/>
    </sheetView>
  </sheetViews>
  <sheetFormatPr defaultRowHeight="12.75" x14ac:dyDescent="0.2"/>
  <cols>
    <col min="1" max="1" width="24" style="475" customWidth="1"/>
    <col min="2" max="2" width="17.7109375" style="475" customWidth="1"/>
    <col min="3" max="4" width="16" style="475" customWidth="1"/>
    <col min="5" max="5" width="15.85546875" style="475" customWidth="1"/>
    <col min="6" max="6" width="16" style="475" customWidth="1"/>
    <col min="7" max="7" width="15.7109375" style="475" customWidth="1"/>
    <col min="8" max="8" width="15.42578125" style="475" customWidth="1"/>
    <col min="9" max="9" width="16.140625" style="475" customWidth="1"/>
    <col min="10" max="10" width="14.7109375" style="475" customWidth="1"/>
    <col min="11" max="11" width="17.7109375" style="475" customWidth="1"/>
    <col min="12" max="12" width="14.85546875" style="475" customWidth="1"/>
    <col min="13" max="13" width="16" style="475" customWidth="1"/>
    <col min="14" max="14" width="16.85546875" style="475" customWidth="1"/>
    <col min="15" max="15" width="16.140625" style="475" bestFit="1" customWidth="1"/>
    <col min="16" max="16" width="16.7109375" style="475" bestFit="1" customWidth="1"/>
    <col min="17" max="17" width="14.85546875" style="475" bestFit="1" customWidth="1"/>
    <col min="18" max="18" width="16.140625" style="475" bestFit="1" customWidth="1"/>
    <col min="19" max="19" width="14.85546875" style="475" bestFit="1" customWidth="1"/>
    <col min="20" max="20" width="15" style="475" hidden="1" customWidth="1"/>
    <col min="21" max="16384" width="9.140625" style="475"/>
  </cols>
  <sheetData>
    <row r="2" spans="1:20" ht="20.25" x14ac:dyDescent="0.3">
      <c r="A2" s="472" t="s">
        <v>462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4"/>
      <c r="O2" s="474"/>
      <c r="P2" s="473"/>
      <c r="Q2" s="473"/>
      <c r="R2" s="473"/>
      <c r="S2" s="473"/>
    </row>
    <row r="4" spans="1:20" ht="15.75" thickBot="1" x14ac:dyDescent="0.25">
      <c r="J4" s="476"/>
      <c r="K4" s="476"/>
      <c r="L4" s="476"/>
      <c r="M4" s="476"/>
      <c r="N4" s="477" t="s">
        <v>463</v>
      </c>
      <c r="S4" s="478"/>
      <c r="T4" s="476" t="s">
        <v>464</v>
      </c>
    </row>
    <row r="5" spans="1:20" ht="33.75" customHeight="1" x14ac:dyDescent="0.25">
      <c r="A5" s="479" t="s">
        <v>465</v>
      </c>
      <c r="B5" s="480" t="s">
        <v>466</v>
      </c>
      <c r="C5" s="481"/>
      <c r="D5" s="481"/>
      <c r="E5" s="482"/>
      <c r="F5" s="481"/>
      <c r="G5" s="481"/>
      <c r="H5" s="481"/>
      <c r="I5" s="481"/>
      <c r="J5" s="483"/>
      <c r="K5" s="483"/>
      <c r="L5" s="483"/>
      <c r="M5" s="483"/>
      <c r="N5" s="483"/>
      <c r="T5" s="483"/>
    </row>
    <row r="6" spans="1:20" ht="30" customHeight="1" x14ac:dyDescent="0.25">
      <c r="A6" s="484"/>
      <c r="B6" s="485" t="s">
        <v>467</v>
      </c>
      <c r="C6" s="486" t="s">
        <v>468</v>
      </c>
      <c r="D6" s="487"/>
      <c r="E6" s="487"/>
      <c r="F6" s="487"/>
      <c r="G6" s="487"/>
      <c r="H6" s="487"/>
      <c r="I6" s="487"/>
      <c r="J6" s="488"/>
      <c r="K6" s="488"/>
      <c r="L6" s="488"/>
      <c r="M6" s="488"/>
      <c r="N6" s="488"/>
      <c r="T6" s="488"/>
    </row>
    <row r="7" spans="1:20" ht="29.25" customHeight="1" thickBot="1" x14ac:dyDescent="0.25">
      <c r="A7" s="484"/>
      <c r="B7" s="484"/>
      <c r="C7" s="489" t="s">
        <v>469</v>
      </c>
      <c r="D7" s="490" t="s">
        <v>72</v>
      </c>
      <c r="E7" s="490" t="s">
        <v>470</v>
      </c>
      <c r="F7" s="490" t="s">
        <v>471</v>
      </c>
      <c r="G7" s="490" t="s">
        <v>472</v>
      </c>
      <c r="H7" s="490" t="s">
        <v>473</v>
      </c>
      <c r="I7" s="490" t="s">
        <v>474</v>
      </c>
      <c r="J7" s="490" t="s">
        <v>475</v>
      </c>
      <c r="K7" s="490" t="s">
        <v>476</v>
      </c>
      <c r="L7" s="490" t="s">
        <v>477</v>
      </c>
      <c r="M7" s="490" t="s">
        <v>478</v>
      </c>
      <c r="N7" s="491" t="s">
        <v>479</v>
      </c>
      <c r="T7" s="492" t="s">
        <v>476</v>
      </c>
    </row>
    <row r="8" spans="1:20" ht="13.5" thickBot="1" x14ac:dyDescent="0.25">
      <c r="A8" s="493" t="s">
        <v>0</v>
      </c>
      <c r="B8" s="493">
        <v>1</v>
      </c>
      <c r="C8" s="494">
        <v>2</v>
      </c>
      <c r="D8" s="495">
        <v>3</v>
      </c>
      <c r="E8" s="495">
        <v>4</v>
      </c>
      <c r="F8" s="495">
        <v>5</v>
      </c>
      <c r="G8" s="495">
        <v>6</v>
      </c>
      <c r="H8" s="495">
        <v>7</v>
      </c>
      <c r="I8" s="495">
        <v>8</v>
      </c>
      <c r="J8" s="495">
        <v>9</v>
      </c>
      <c r="K8" s="495">
        <v>10</v>
      </c>
      <c r="L8" s="495">
        <v>11</v>
      </c>
      <c r="M8" s="495">
        <v>12</v>
      </c>
      <c r="N8" s="496">
        <v>13</v>
      </c>
      <c r="T8" s="496">
        <v>20</v>
      </c>
    </row>
    <row r="9" spans="1:20" ht="36.75" customHeight="1" x14ac:dyDescent="0.25">
      <c r="A9" s="497" t="s">
        <v>480</v>
      </c>
      <c r="B9" s="498">
        <v>126000000</v>
      </c>
      <c r="C9" s="499">
        <v>11572878</v>
      </c>
      <c r="D9" s="500">
        <v>5229443</v>
      </c>
      <c r="E9" s="500">
        <v>7700431</v>
      </c>
      <c r="F9" s="500">
        <v>8639271</v>
      </c>
      <c r="G9" s="500">
        <v>8655832</v>
      </c>
      <c r="H9" s="500">
        <v>7927273</v>
      </c>
      <c r="I9" s="500">
        <v>12487771</v>
      </c>
      <c r="J9" s="500">
        <v>8706648</v>
      </c>
      <c r="K9" s="500">
        <v>8383059</v>
      </c>
      <c r="L9" s="500">
        <v>9140804</v>
      </c>
      <c r="M9" s="500">
        <v>12852995</v>
      </c>
      <c r="N9" s="501">
        <v>23455878</v>
      </c>
      <c r="P9" s="502"/>
      <c r="T9" s="501">
        <v>4184888</v>
      </c>
    </row>
    <row r="10" spans="1:20" ht="23.25" customHeight="1" thickBot="1" x14ac:dyDescent="0.25">
      <c r="A10" s="503"/>
      <c r="B10" s="504"/>
      <c r="C10" s="505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7"/>
      <c r="T10" s="507" t="s">
        <v>481</v>
      </c>
    </row>
    <row r="11" spans="1:20" x14ac:dyDescent="0.2">
      <c r="P11" s="502"/>
    </row>
    <row r="14" spans="1:20" ht="15.75" thickBot="1" x14ac:dyDescent="0.25">
      <c r="J14" s="476"/>
      <c r="K14" s="476"/>
      <c r="L14" s="476"/>
      <c r="M14" s="476"/>
      <c r="N14" s="477" t="s">
        <v>463</v>
      </c>
    </row>
    <row r="15" spans="1:20" ht="34.5" customHeight="1" x14ac:dyDescent="0.25">
      <c r="A15" s="479" t="s">
        <v>465</v>
      </c>
      <c r="B15" s="480" t="s">
        <v>482</v>
      </c>
      <c r="C15" s="481"/>
      <c r="D15" s="481"/>
      <c r="E15" s="482"/>
      <c r="F15" s="481"/>
      <c r="G15" s="481"/>
      <c r="H15" s="481"/>
      <c r="I15" s="481"/>
      <c r="J15" s="483"/>
      <c r="K15" s="483"/>
      <c r="L15" s="483"/>
      <c r="M15" s="483"/>
      <c r="N15" s="483"/>
    </row>
    <row r="16" spans="1:20" ht="30" customHeight="1" x14ac:dyDescent="0.25">
      <c r="A16" s="484"/>
      <c r="B16" s="485" t="s">
        <v>483</v>
      </c>
      <c r="C16" s="486" t="s">
        <v>468</v>
      </c>
      <c r="D16" s="487"/>
      <c r="E16" s="487"/>
      <c r="F16" s="487"/>
      <c r="G16" s="487"/>
      <c r="H16" s="487"/>
      <c r="I16" s="487"/>
      <c r="J16" s="488"/>
      <c r="K16" s="488"/>
      <c r="L16" s="488"/>
      <c r="M16" s="488"/>
      <c r="N16" s="488"/>
    </row>
    <row r="17" spans="1:16" ht="30" customHeight="1" thickBot="1" x14ac:dyDescent="0.3">
      <c r="A17" s="484"/>
      <c r="B17" s="485" t="s">
        <v>484</v>
      </c>
      <c r="C17" s="508" t="s">
        <v>469</v>
      </c>
      <c r="D17" s="509" t="s">
        <v>72</v>
      </c>
      <c r="E17" s="509" t="s">
        <v>470</v>
      </c>
      <c r="F17" s="509" t="s">
        <v>471</v>
      </c>
      <c r="G17" s="509" t="s">
        <v>472</v>
      </c>
      <c r="H17" s="509" t="s">
        <v>473</v>
      </c>
      <c r="I17" s="509" t="s">
        <v>474</v>
      </c>
      <c r="J17" s="509" t="s">
        <v>475</v>
      </c>
      <c r="K17" s="509" t="s">
        <v>476</v>
      </c>
      <c r="L17" s="509" t="s">
        <v>477</v>
      </c>
      <c r="M17" s="490" t="s">
        <v>478</v>
      </c>
      <c r="N17" s="491" t="s">
        <v>479</v>
      </c>
    </row>
    <row r="18" spans="1:16" ht="13.5" thickBot="1" x14ac:dyDescent="0.25">
      <c r="A18" s="493" t="s">
        <v>0</v>
      </c>
      <c r="B18" s="493">
        <v>1</v>
      </c>
      <c r="C18" s="494">
        <v>2</v>
      </c>
      <c r="D18" s="495">
        <v>3</v>
      </c>
      <c r="E18" s="495">
        <v>4</v>
      </c>
      <c r="F18" s="495">
        <v>5</v>
      </c>
      <c r="G18" s="495">
        <v>6</v>
      </c>
      <c r="H18" s="495">
        <v>7</v>
      </c>
      <c r="I18" s="495">
        <v>8</v>
      </c>
      <c r="J18" s="495">
        <v>9</v>
      </c>
      <c r="K18" s="495">
        <v>10</v>
      </c>
      <c r="L18" s="495">
        <v>11</v>
      </c>
      <c r="M18" s="495">
        <v>12</v>
      </c>
      <c r="N18" s="496">
        <v>13</v>
      </c>
    </row>
    <row r="19" spans="1:16" ht="37.5" customHeight="1" x14ac:dyDescent="0.25">
      <c r="A19" s="497" t="s">
        <v>480</v>
      </c>
      <c r="B19" s="498">
        <v>106000000</v>
      </c>
      <c r="C19" s="499">
        <v>7217526</v>
      </c>
      <c r="D19" s="500">
        <v>8070064</v>
      </c>
      <c r="E19" s="500"/>
      <c r="F19" s="500"/>
      <c r="G19" s="500"/>
      <c r="H19" s="500"/>
      <c r="I19" s="500"/>
      <c r="J19" s="500"/>
      <c r="K19" s="500"/>
      <c r="L19" s="500"/>
      <c r="M19" s="500"/>
      <c r="N19" s="501"/>
      <c r="P19" s="502"/>
    </row>
    <row r="20" spans="1:16" ht="23.25" customHeight="1" thickBot="1" x14ac:dyDescent="0.25">
      <c r="A20" s="503"/>
      <c r="B20" s="504"/>
      <c r="C20" s="505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7"/>
    </row>
    <row r="21" spans="1:16" x14ac:dyDescent="0.2">
      <c r="P21" s="502"/>
    </row>
    <row r="22" spans="1:16" x14ac:dyDescent="0.2">
      <c r="A22" s="510"/>
    </row>
  </sheetData>
  <printOptions horizontalCentered="1"/>
  <pageMargins left="0.70866141732283472" right="0" top="0.78740157480314965" bottom="0" header="0" footer="0"/>
  <pageSetup paperSize="9" scale="4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A27" sqref="A27"/>
    </sheetView>
  </sheetViews>
  <sheetFormatPr defaultRowHeight="12.75" x14ac:dyDescent="0.2"/>
  <cols>
    <col min="1" max="1" width="2.42578125" style="513" customWidth="1"/>
    <col min="2" max="2" width="28.7109375" style="513" customWidth="1"/>
    <col min="3" max="7" width="16.7109375" style="513" customWidth="1"/>
    <col min="8" max="10" width="17.7109375" style="513" customWidth="1"/>
    <col min="11" max="256" width="9.140625" style="513"/>
    <col min="257" max="257" width="2.42578125" style="513" customWidth="1"/>
    <col min="258" max="258" width="28.7109375" style="513" customWidth="1"/>
    <col min="259" max="263" width="16.7109375" style="513" customWidth="1"/>
    <col min="264" max="266" width="17.7109375" style="513" customWidth="1"/>
    <col min="267" max="512" width="9.140625" style="513"/>
    <col min="513" max="513" width="2.42578125" style="513" customWidth="1"/>
    <col min="514" max="514" width="28.7109375" style="513" customWidth="1"/>
    <col min="515" max="519" width="16.7109375" style="513" customWidth="1"/>
    <col min="520" max="522" width="17.7109375" style="513" customWidth="1"/>
    <col min="523" max="768" width="9.140625" style="513"/>
    <col min="769" max="769" width="2.42578125" style="513" customWidth="1"/>
    <col min="770" max="770" width="28.7109375" style="513" customWidth="1"/>
    <col min="771" max="775" width="16.7109375" style="513" customWidth="1"/>
    <col min="776" max="778" width="17.7109375" style="513" customWidth="1"/>
    <col min="779" max="1024" width="9.140625" style="513"/>
    <col min="1025" max="1025" width="2.42578125" style="513" customWidth="1"/>
    <col min="1026" max="1026" width="28.7109375" style="513" customWidth="1"/>
    <col min="1027" max="1031" width="16.7109375" style="513" customWidth="1"/>
    <col min="1032" max="1034" width="17.7109375" style="513" customWidth="1"/>
    <col min="1035" max="1280" width="9.140625" style="513"/>
    <col min="1281" max="1281" width="2.42578125" style="513" customWidth="1"/>
    <col min="1282" max="1282" width="28.7109375" style="513" customWidth="1"/>
    <col min="1283" max="1287" width="16.7109375" style="513" customWidth="1"/>
    <col min="1288" max="1290" width="17.7109375" style="513" customWidth="1"/>
    <col min="1291" max="1536" width="9.140625" style="513"/>
    <col min="1537" max="1537" width="2.42578125" style="513" customWidth="1"/>
    <col min="1538" max="1538" width="28.7109375" style="513" customWidth="1"/>
    <col min="1539" max="1543" width="16.7109375" style="513" customWidth="1"/>
    <col min="1544" max="1546" width="17.7109375" style="513" customWidth="1"/>
    <col min="1547" max="1792" width="9.140625" style="513"/>
    <col min="1793" max="1793" width="2.42578125" style="513" customWidth="1"/>
    <col min="1794" max="1794" width="28.7109375" style="513" customWidth="1"/>
    <col min="1795" max="1799" width="16.7109375" style="513" customWidth="1"/>
    <col min="1800" max="1802" width="17.7109375" style="513" customWidth="1"/>
    <col min="1803" max="2048" width="9.140625" style="513"/>
    <col min="2049" max="2049" width="2.42578125" style="513" customWidth="1"/>
    <col min="2050" max="2050" width="28.7109375" style="513" customWidth="1"/>
    <col min="2051" max="2055" width="16.7109375" style="513" customWidth="1"/>
    <col min="2056" max="2058" width="17.7109375" style="513" customWidth="1"/>
    <col min="2059" max="2304" width="9.140625" style="513"/>
    <col min="2305" max="2305" width="2.42578125" style="513" customWidth="1"/>
    <col min="2306" max="2306" width="28.7109375" style="513" customWidth="1"/>
    <col min="2307" max="2311" width="16.7109375" style="513" customWidth="1"/>
    <col min="2312" max="2314" width="17.7109375" style="513" customWidth="1"/>
    <col min="2315" max="2560" width="9.140625" style="513"/>
    <col min="2561" max="2561" width="2.42578125" style="513" customWidth="1"/>
    <col min="2562" max="2562" width="28.7109375" style="513" customWidth="1"/>
    <col min="2563" max="2567" width="16.7109375" style="513" customWidth="1"/>
    <col min="2568" max="2570" width="17.7109375" style="513" customWidth="1"/>
    <col min="2571" max="2816" width="9.140625" style="513"/>
    <col min="2817" max="2817" width="2.42578125" style="513" customWidth="1"/>
    <col min="2818" max="2818" width="28.7109375" style="513" customWidth="1"/>
    <col min="2819" max="2823" width="16.7109375" style="513" customWidth="1"/>
    <col min="2824" max="2826" width="17.7109375" style="513" customWidth="1"/>
    <col min="2827" max="3072" width="9.140625" style="513"/>
    <col min="3073" max="3073" width="2.42578125" style="513" customWidth="1"/>
    <col min="3074" max="3074" width="28.7109375" style="513" customWidth="1"/>
    <col min="3075" max="3079" width="16.7109375" style="513" customWidth="1"/>
    <col min="3080" max="3082" width="17.7109375" style="513" customWidth="1"/>
    <col min="3083" max="3328" width="9.140625" style="513"/>
    <col min="3329" max="3329" width="2.42578125" style="513" customWidth="1"/>
    <col min="3330" max="3330" width="28.7109375" style="513" customWidth="1"/>
    <col min="3331" max="3335" width="16.7109375" style="513" customWidth="1"/>
    <col min="3336" max="3338" width="17.7109375" style="513" customWidth="1"/>
    <col min="3339" max="3584" width="9.140625" style="513"/>
    <col min="3585" max="3585" width="2.42578125" style="513" customWidth="1"/>
    <col min="3586" max="3586" width="28.7109375" style="513" customWidth="1"/>
    <col min="3587" max="3591" width="16.7109375" style="513" customWidth="1"/>
    <col min="3592" max="3594" width="17.7109375" style="513" customWidth="1"/>
    <col min="3595" max="3840" width="9.140625" style="513"/>
    <col min="3841" max="3841" width="2.42578125" style="513" customWidth="1"/>
    <col min="3842" max="3842" width="28.7109375" style="513" customWidth="1"/>
    <col min="3843" max="3847" width="16.7109375" style="513" customWidth="1"/>
    <col min="3848" max="3850" width="17.7109375" style="513" customWidth="1"/>
    <col min="3851" max="4096" width="9.140625" style="513"/>
    <col min="4097" max="4097" width="2.42578125" style="513" customWidth="1"/>
    <col min="4098" max="4098" width="28.7109375" style="513" customWidth="1"/>
    <col min="4099" max="4103" width="16.7109375" style="513" customWidth="1"/>
    <col min="4104" max="4106" width="17.7109375" style="513" customWidth="1"/>
    <col min="4107" max="4352" width="9.140625" style="513"/>
    <col min="4353" max="4353" width="2.42578125" style="513" customWidth="1"/>
    <col min="4354" max="4354" width="28.7109375" style="513" customWidth="1"/>
    <col min="4355" max="4359" width="16.7109375" style="513" customWidth="1"/>
    <col min="4360" max="4362" width="17.7109375" style="513" customWidth="1"/>
    <col min="4363" max="4608" width="9.140625" style="513"/>
    <col min="4609" max="4609" width="2.42578125" style="513" customWidth="1"/>
    <col min="4610" max="4610" width="28.7109375" style="513" customWidth="1"/>
    <col min="4611" max="4615" width="16.7109375" style="513" customWidth="1"/>
    <col min="4616" max="4618" width="17.7109375" style="513" customWidth="1"/>
    <col min="4619" max="4864" width="9.140625" style="513"/>
    <col min="4865" max="4865" width="2.42578125" style="513" customWidth="1"/>
    <col min="4866" max="4866" width="28.7109375" style="513" customWidth="1"/>
    <col min="4867" max="4871" width="16.7109375" style="513" customWidth="1"/>
    <col min="4872" max="4874" width="17.7109375" style="513" customWidth="1"/>
    <col min="4875" max="5120" width="9.140625" style="513"/>
    <col min="5121" max="5121" width="2.42578125" style="513" customWidth="1"/>
    <col min="5122" max="5122" width="28.7109375" style="513" customWidth="1"/>
    <col min="5123" max="5127" width="16.7109375" style="513" customWidth="1"/>
    <col min="5128" max="5130" width="17.7109375" style="513" customWidth="1"/>
    <col min="5131" max="5376" width="9.140625" style="513"/>
    <col min="5377" max="5377" width="2.42578125" style="513" customWidth="1"/>
    <col min="5378" max="5378" width="28.7109375" style="513" customWidth="1"/>
    <col min="5379" max="5383" width="16.7109375" style="513" customWidth="1"/>
    <col min="5384" max="5386" width="17.7109375" style="513" customWidth="1"/>
    <col min="5387" max="5632" width="9.140625" style="513"/>
    <col min="5633" max="5633" width="2.42578125" style="513" customWidth="1"/>
    <col min="5634" max="5634" width="28.7109375" style="513" customWidth="1"/>
    <col min="5635" max="5639" width="16.7109375" style="513" customWidth="1"/>
    <col min="5640" max="5642" width="17.7109375" style="513" customWidth="1"/>
    <col min="5643" max="5888" width="9.140625" style="513"/>
    <col min="5889" max="5889" width="2.42578125" style="513" customWidth="1"/>
    <col min="5890" max="5890" width="28.7109375" style="513" customWidth="1"/>
    <col min="5891" max="5895" width="16.7109375" style="513" customWidth="1"/>
    <col min="5896" max="5898" width="17.7109375" style="513" customWidth="1"/>
    <col min="5899" max="6144" width="9.140625" style="513"/>
    <col min="6145" max="6145" width="2.42578125" style="513" customWidth="1"/>
    <col min="6146" max="6146" width="28.7109375" style="513" customWidth="1"/>
    <col min="6147" max="6151" width="16.7109375" style="513" customWidth="1"/>
    <col min="6152" max="6154" width="17.7109375" style="513" customWidth="1"/>
    <col min="6155" max="6400" width="9.140625" style="513"/>
    <col min="6401" max="6401" width="2.42578125" style="513" customWidth="1"/>
    <col min="6402" max="6402" width="28.7109375" style="513" customWidth="1"/>
    <col min="6403" max="6407" width="16.7109375" style="513" customWidth="1"/>
    <col min="6408" max="6410" width="17.7109375" style="513" customWidth="1"/>
    <col min="6411" max="6656" width="9.140625" style="513"/>
    <col min="6657" max="6657" width="2.42578125" style="513" customWidth="1"/>
    <col min="6658" max="6658" width="28.7109375" style="513" customWidth="1"/>
    <col min="6659" max="6663" width="16.7109375" style="513" customWidth="1"/>
    <col min="6664" max="6666" width="17.7109375" style="513" customWidth="1"/>
    <col min="6667" max="6912" width="9.140625" style="513"/>
    <col min="6913" max="6913" width="2.42578125" style="513" customWidth="1"/>
    <col min="6914" max="6914" width="28.7109375" style="513" customWidth="1"/>
    <col min="6915" max="6919" width="16.7109375" style="513" customWidth="1"/>
    <col min="6920" max="6922" width="17.7109375" style="513" customWidth="1"/>
    <col min="6923" max="7168" width="9.140625" style="513"/>
    <col min="7169" max="7169" width="2.42578125" style="513" customWidth="1"/>
    <col min="7170" max="7170" width="28.7109375" style="513" customWidth="1"/>
    <col min="7171" max="7175" width="16.7109375" style="513" customWidth="1"/>
    <col min="7176" max="7178" width="17.7109375" style="513" customWidth="1"/>
    <col min="7179" max="7424" width="9.140625" style="513"/>
    <col min="7425" max="7425" width="2.42578125" style="513" customWidth="1"/>
    <col min="7426" max="7426" width="28.7109375" style="513" customWidth="1"/>
    <col min="7427" max="7431" width="16.7109375" style="513" customWidth="1"/>
    <col min="7432" max="7434" width="17.7109375" style="513" customWidth="1"/>
    <col min="7435" max="7680" width="9.140625" style="513"/>
    <col min="7681" max="7681" width="2.42578125" style="513" customWidth="1"/>
    <col min="7682" max="7682" width="28.7109375" style="513" customWidth="1"/>
    <col min="7683" max="7687" width="16.7109375" style="513" customWidth="1"/>
    <col min="7688" max="7690" width="17.7109375" style="513" customWidth="1"/>
    <col min="7691" max="7936" width="9.140625" style="513"/>
    <col min="7937" max="7937" width="2.42578125" style="513" customWidth="1"/>
    <col min="7938" max="7938" width="28.7109375" style="513" customWidth="1"/>
    <col min="7939" max="7943" width="16.7109375" style="513" customWidth="1"/>
    <col min="7944" max="7946" width="17.7109375" style="513" customWidth="1"/>
    <col min="7947" max="8192" width="9.140625" style="513"/>
    <col min="8193" max="8193" width="2.42578125" style="513" customWidth="1"/>
    <col min="8194" max="8194" width="28.7109375" style="513" customWidth="1"/>
    <col min="8195" max="8199" width="16.7109375" style="513" customWidth="1"/>
    <col min="8200" max="8202" width="17.7109375" style="513" customWidth="1"/>
    <col min="8203" max="8448" width="9.140625" style="513"/>
    <col min="8449" max="8449" width="2.42578125" style="513" customWidth="1"/>
    <col min="8450" max="8450" width="28.7109375" style="513" customWidth="1"/>
    <col min="8451" max="8455" width="16.7109375" style="513" customWidth="1"/>
    <col min="8456" max="8458" width="17.7109375" style="513" customWidth="1"/>
    <col min="8459" max="8704" width="9.140625" style="513"/>
    <col min="8705" max="8705" width="2.42578125" style="513" customWidth="1"/>
    <col min="8706" max="8706" width="28.7109375" style="513" customWidth="1"/>
    <col min="8707" max="8711" width="16.7109375" style="513" customWidth="1"/>
    <col min="8712" max="8714" width="17.7109375" style="513" customWidth="1"/>
    <col min="8715" max="8960" width="9.140625" style="513"/>
    <col min="8961" max="8961" width="2.42578125" style="513" customWidth="1"/>
    <col min="8962" max="8962" width="28.7109375" style="513" customWidth="1"/>
    <col min="8963" max="8967" width="16.7109375" style="513" customWidth="1"/>
    <col min="8968" max="8970" width="17.7109375" style="513" customWidth="1"/>
    <col min="8971" max="9216" width="9.140625" style="513"/>
    <col min="9217" max="9217" width="2.42578125" style="513" customWidth="1"/>
    <col min="9218" max="9218" width="28.7109375" style="513" customWidth="1"/>
    <col min="9219" max="9223" width="16.7109375" style="513" customWidth="1"/>
    <col min="9224" max="9226" width="17.7109375" style="513" customWidth="1"/>
    <col min="9227" max="9472" width="9.140625" style="513"/>
    <col min="9473" max="9473" width="2.42578125" style="513" customWidth="1"/>
    <col min="9474" max="9474" width="28.7109375" style="513" customWidth="1"/>
    <col min="9475" max="9479" width="16.7109375" style="513" customWidth="1"/>
    <col min="9480" max="9482" width="17.7109375" style="513" customWidth="1"/>
    <col min="9483" max="9728" width="9.140625" style="513"/>
    <col min="9729" max="9729" width="2.42578125" style="513" customWidth="1"/>
    <col min="9730" max="9730" width="28.7109375" style="513" customWidth="1"/>
    <col min="9731" max="9735" width="16.7109375" style="513" customWidth="1"/>
    <col min="9736" max="9738" width="17.7109375" style="513" customWidth="1"/>
    <col min="9739" max="9984" width="9.140625" style="513"/>
    <col min="9985" max="9985" width="2.42578125" style="513" customWidth="1"/>
    <col min="9986" max="9986" width="28.7109375" style="513" customWidth="1"/>
    <col min="9987" max="9991" width="16.7109375" style="513" customWidth="1"/>
    <col min="9992" max="9994" width="17.7109375" style="513" customWidth="1"/>
    <col min="9995" max="10240" width="9.140625" style="513"/>
    <col min="10241" max="10241" width="2.42578125" style="513" customWidth="1"/>
    <col min="10242" max="10242" width="28.7109375" style="513" customWidth="1"/>
    <col min="10243" max="10247" width="16.7109375" style="513" customWidth="1"/>
    <col min="10248" max="10250" width="17.7109375" style="513" customWidth="1"/>
    <col min="10251" max="10496" width="9.140625" style="513"/>
    <col min="10497" max="10497" width="2.42578125" style="513" customWidth="1"/>
    <col min="10498" max="10498" width="28.7109375" style="513" customWidth="1"/>
    <col min="10499" max="10503" width="16.7109375" style="513" customWidth="1"/>
    <col min="10504" max="10506" width="17.7109375" style="513" customWidth="1"/>
    <col min="10507" max="10752" width="9.140625" style="513"/>
    <col min="10753" max="10753" width="2.42578125" style="513" customWidth="1"/>
    <col min="10754" max="10754" width="28.7109375" style="513" customWidth="1"/>
    <col min="10755" max="10759" width="16.7109375" style="513" customWidth="1"/>
    <col min="10760" max="10762" width="17.7109375" style="513" customWidth="1"/>
    <col min="10763" max="11008" width="9.140625" style="513"/>
    <col min="11009" max="11009" width="2.42578125" style="513" customWidth="1"/>
    <col min="11010" max="11010" width="28.7109375" style="513" customWidth="1"/>
    <col min="11011" max="11015" width="16.7109375" style="513" customWidth="1"/>
    <col min="11016" max="11018" width="17.7109375" style="513" customWidth="1"/>
    <col min="11019" max="11264" width="9.140625" style="513"/>
    <col min="11265" max="11265" width="2.42578125" style="513" customWidth="1"/>
    <col min="11266" max="11266" width="28.7109375" style="513" customWidth="1"/>
    <col min="11267" max="11271" width="16.7109375" style="513" customWidth="1"/>
    <col min="11272" max="11274" width="17.7109375" style="513" customWidth="1"/>
    <col min="11275" max="11520" width="9.140625" style="513"/>
    <col min="11521" max="11521" width="2.42578125" style="513" customWidth="1"/>
    <col min="11522" max="11522" width="28.7109375" style="513" customWidth="1"/>
    <col min="11523" max="11527" width="16.7109375" style="513" customWidth="1"/>
    <col min="11528" max="11530" width="17.7109375" style="513" customWidth="1"/>
    <col min="11531" max="11776" width="9.140625" style="513"/>
    <col min="11777" max="11777" width="2.42578125" style="513" customWidth="1"/>
    <col min="11778" max="11778" width="28.7109375" style="513" customWidth="1"/>
    <col min="11779" max="11783" width="16.7109375" style="513" customWidth="1"/>
    <col min="11784" max="11786" width="17.7109375" style="513" customWidth="1"/>
    <col min="11787" max="12032" width="9.140625" style="513"/>
    <col min="12033" max="12033" width="2.42578125" style="513" customWidth="1"/>
    <col min="12034" max="12034" width="28.7109375" style="513" customWidth="1"/>
    <col min="12035" max="12039" width="16.7109375" style="513" customWidth="1"/>
    <col min="12040" max="12042" width="17.7109375" style="513" customWidth="1"/>
    <col min="12043" max="12288" width="9.140625" style="513"/>
    <col min="12289" max="12289" width="2.42578125" style="513" customWidth="1"/>
    <col min="12290" max="12290" width="28.7109375" style="513" customWidth="1"/>
    <col min="12291" max="12295" width="16.7109375" style="513" customWidth="1"/>
    <col min="12296" max="12298" width="17.7109375" style="513" customWidth="1"/>
    <col min="12299" max="12544" width="9.140625" style="513"/>
    <col min="12545" max="12545" width="2.42578125" style="513" customWidth="1"/>
    <col min="12546" max="12546" width="28.7109375" style="513" customWidth="1"/>
    <col min="12547" max="12551" width="16.7109375" style="513" customWidth="1"/>
    <col min="12552" max="12554" width="17.7109375" style="513" customWidth="1"/>
    <col min="12555" max="12800" width="9.140625" style="513"/>
    <col min="12801" max="12801" width="2.42578125" style="513" customWidth="1"/>
    <col min="12802" max="12802" width="28.7109375" style="513" customWidth="1"/>
    <col min="12803" max="12807" width="16.7109375" style="513" customWidth="1"/>
    <col min="12808" max="12810" width="17.7109375" style="513" customWidth="1"/>
    <col min="12811" max="13056" width="9.140625" style="513"/>
    <col min="13057" max="13057" width="2.42578125" style="513" customWidth="1"/>
    <col min="13058" max="13058" width="28.7109375" style="513" customWidth="1"/>
    <col min="13059" max="13063" width="16.7109375" style="513" customWidth="1"/>
    <col min="13064" max="13066" width="17.7109375" style="513" customWidth="1"/>
    <col min="13067" max="13312" width="9.140625" style="513"/>
    <col min="13313" max="13313" width="2.42578125" style="513" customWidth="1"/>
    <col min="13314" max="13314" width="28.7109375" style="513" customWidth="1"/>
    <col min="13315" max="13319" width="16.7109375" style="513" customWidth="1"/>
    <col min="13320" max="13322" width="17.7109375" style="513" customWidth="1"/>
    <col min="13323" max="13568" width="9.140625" style="513"/>
    <col min="13569" max="13569" width="2.42578125" style="513" customWidth="1"/>
    <col min="13570" max="13570" width="28.7109375" style="513" customWidth="1"/>
    <col min="13571" max="13575" width="16.7109375" style="513" customWidth="1"/>
    <col min="13576" max="13578" width="17.7109375" style="513" customWidth="1"/>
    <col min="13579" max="13824" width="9.140625" style="513"/>
    <col min="13825" max="13825" width="2.42578125" style="513" customWidth="1"/>
    <col min="13826" max="13826" width="28.7109375" style="513" customWidth="1"/>
    <col min="13827" max="13831" width="16.7109375" style="513" customWidth="1"/>
    <col min="13832" max="13834" width="17.7109375" style="513" customWidth="1"/>
    <col min="13835" max="14080" width="9.140625" style="513"/>
    <col min="14081" max="14081" width="2.42578125" style="513" customWidth="1"/>
    <col min="14082" max="14082" width="28.7109375" style="513" customWidth="1"/>
    <col min="14083" max="14087" width="16.7109375" style="513" customWidth="1"/>
    <col min="14088" max="14090" width="17.7109375" style="513" customWidth="1"/>
    <col min="14091" max="14336" width="9.140625" style="513"/>
    <col min="14337" max="14337" width="2.42578125" style="513" customWidth="1"/>
    <col min="14338" max="14338" width="28.7109375" style="513" customWidth="1"/>
    <col min="14339" max="14343" width="16.7109375" style="513" customWidth="1"/>
    <col min="14344" max="14346" width="17.7109375" style="513" customWidth="1"/>
    <col min="14347" max="14592" width="9.140625" style="513"/>
    <col min="14593" max="14593" width="2.42578125" style="513" customWidth="1"/>
    <col min="14594" max="14594" width="28.7109375" style="513" customWidth="1"/>
    <col min="14595" max="14599" width="16.7109375" style="513" customWidth="1"/>
    <col min="14600" max="14602" width="17.7109375" style="513" customWidth="1"/>
    <col min="14603" max="14848" width="9.140625" style="513"/>
    <col min="14849" max="14849" width="2.42578125" style="513" customWidth="1"/>
    <col min="14850" max="14850" width="28.7109375" style="513" customWidth="1"/>
    <col min="14851" max="14855" width="16.7109375" style="513" customWidth="1"/>
    <col min="14856" max="14858" width="17.7109375" style="513" customWidth="1"/>
    <col min="14859" max="15104" width="9.140625" style="513"/>
    <col min="15105" max="15105" width="2.42578125" style="513" customWidth="1"/>
    <col min="15106" max="15106" width="28.7109375" style="513" customWidth="1"/>
    <col min="15107" max="15111" width="16.7109375" style="513" customWidth="1"/>
    <col min="15112" max="15114" width="17.7109375" style="513" customWidth="1"/>
    <col min="15115" max="15360" width="9.140625" style="513"/>
    <col min="15361" max="15361" width="2.42578125" style="513" customWidth="1"/>
    <col min="15362" max="15362" width="28.7109375" style="513" customWidth="1"/>
    <col min="15363" max="15367" width="16.7109375" style="513" customWidth="1"/>
    <col min="15368" max="15370" width="17.7109375" style="513" customWidth="1"/>
    <col min="15371" max="15616" width="9.140625" style="513"/>
    <col min="15617" max="15617" width="2.42578125" style="513" customWidth="1"/>
    <col min="15618" max="15618" width="28.7109375" style="513" customWidth="1"/>
    <col min="15619" max="15623" width="16.7109375" style="513" customWidth="1"/>
    <col min="15624" max="15626" width="17.7109375" style="513" customWidth="1"/>
    <col min="15627" max="15872" width="9.140625" style="513"/>
    <col min="15873" max="15873" width="2.42578125" style="513" customWidth="1"/>
    <col min="15874" max="15874" width="28.7109375" style="513" customWidth="1"/>
    <col min="15875" max="15879" width="16.7109375" style="513" customWidth="1"/>
    <col min="15880" max="15882" width="17.7109375" style="513" customWidth="1"/>
    <col min="15883" max="16128" width="9.140625" style="513"/>
    <col min="16129" max="16129" width="2.42578125" style="513" customWidth="1"/>
    <col min="16130" max="16130" width="28.7109375" style="513" customWidth="1"/>
    <col min="16131" max="16135" width="16.7109375" style="513" customWidth="1"/>
    <col min="16136" max="16138" width="17.7109375" style="513" customWidth="1"/>
    <col min="16139" max="16384" width="9.140625" style="513"/>
  </cols>
  <sheetData>
    <row r="1" spans="1:10" ht="18" x14ac:dyDescent="0.25">
      <c r="A1" s="511"/>
      <c r="B1" s="512"/>
      <c r="C1" s="511"/>
      <c r="D1" s="511"/>
      <c r="E1" s="511"/>
      <c r="F1" s="511"/>
      <c r="G1" s="511"/>
      <c r="H1" s="511"/>
      <c r="I1" s="511"/>
      <c r="J1" s="511"/>
    </row>
    <row r="2" spans="1:10" ht="15.75" x14ac:dyDescent="0.25">
      <c r="A2" s="511"/>
      <c r="B2" s="514" t="s">
        <v>485</v>
      </c>
      <c r="C2" s="515"/>
      <c r="D2" s="515"/>
      <c r="E2" s="515"/>
      <c r="F2" s="515"/>
      <c r="G2" s="515"/>
      <c r="H2" s="515"/>
      <c r="I2" s="515"/>
      <c r="J2" s="515"/>
    </row>
    <row r="3" spans="1:10" ht="15.75" x14ac:dyDescent="0.25">
      <c r="A3" s="511"/>
      <c r="B3" s="514"/>
      <c r="C3" s="515"/>
      <c r="D3" s="515"/>
      <c r="E3" s="515"/>
      <c r="F3" s="515"/>
      <c r="G3" s="515"/>
      <c r="H3" s="515"/>
      <c r="I3" s="515"/>
      <c r="J3" s="515"/>
    </row>
    <row r="4" spans="1:10" x14ac:dyDescent="0.2">
      <c r="A4" s="511"/>
      <c r="B4" s="516"/>
      <c r="C4" s="517"/>
      <c r="D4" s="517"/>
      <c r="E4" s="517"/>
      <c r="F4" s="517"/>
      <c r="G4" s="517"/>
      <c r="H4" s="518"/>
      <c r="I4" s="518"/>
      <c r="J4" s="518"/>
    </row>
    <row r="5" spans="1:10" ht="13.5" thickBot="1" x14ac:dyDescent="0.25">
      <c r="A5" s="511"/>
      <c r="B5" s="511"/>
      <c r="C5" s="511"/>
      <c r="D5" s="511"/>
      <c r="E5" s="511"/>
      <c r="F5" s="511"/>
      <c r="G5" s="511"/>
      <c r="H5" s="511"/>
      <c r="I5" s="511"/>
      <c r="J5" s="519" t="s">
        <v>463</v>
      </c>
    </row>
    <row r="6" spans="1:10" ht="15.75" thickBot="1" x14ac:dyDescent="0.3">
      <c r="A6" s="511"/>
      <c r="B6" s="520" t="s">
        <v>486</v>
      </c>
      <c r="C6" s="521" t="s">
        <v>487</v>
      </c>
      <c r="D6" s="522" t="s">
        <v>488</v>
      </c>
      <c r="E6" s="522" t="s">
        <v>489</v>
      </c>
      <c r="F6" s="522" t="s">
        <v>490</v>
      </c>
      <c r="G6" s="523" t="s">
        <v>491</v>
      </c>
      <c r="H6" s="524" t="s">
        <v>492</v>
      </c>
      <c r="I6" s="524" t="s">
        <v>493</v>
      </c>
      <c r="J6" s="524" t="s">
        <v>494</v>
      </c>
    </row>
    <row r="7" spans="1:10" x14ac:dyDescent="0.2">
      <c r="A7" s="511"/>
      <c r="B7" s="525" t="s">
        <v>495</v>
      </c>
      <c r="C7" s="526">
        <v>0</v>
      </c>
      <c r="D7" s="527">
        <v>0</v>
      </c>
      <c r="E7" s="527">
        <v>0</v>
      </c>
      <c r="F7" s="527">
        <v>0</v>
      </c>
      <c r="G7" s="528">
        <v>0</v>
      </c>
      <c r="H7" s="529">
        <v>0</v>
      </c>
      <c r="I7" s="529">
        <v>0</v>
      </c>
      <c r="J7" s="529">
        <v>0</v>
      </c>
    </row>
    <row r="8" spans="1:10" x14ac:dyDescent="0.2">
      <c r="A8" s="511"/>
      <c r="B8" s="530" t="s">
        <v>496</v>
      </c>
      <c r="C8" s="531">
        <v>926200</v>
      </c>
      <c r="D8" s="532">
        <v>15679699</v>
      </c>
      <c r="E8" s="532">
        <v>25360748</v>
      </c>
      <c r="F8" s="532">
        <v>99896</v>
      </c>
      <c r="G8" s="533">
        <v>1431550</v>
      </c>
      <c r="H8" s="534">
        <f>SUM(C8:G8)</f>
        <v>43498093</v>
      </c>
      <c r="I8" s="534">
        <v>1189272</v>
      </c>
      <c r="J8" s="534">
        <f>SUM(H8+I8)</f>
        <v>44687365</v>
      </c>
    </row>
    <row r="9" spans="1:10" x14ac:dyDescent="0.2">
      <c r="A9" s="511"/>
      <c r="B9" s="530" t="s">
        <v>497</v>
      </c>
      <c r="C9" s="531">
        <v>889200</v>
      </c>
      <c r="D9" s="532">
        <v>15607297</v>
      </c>
      <c r="E9" s="532">
        <v>25360748</v>
      </c>
      <c r="F9" s="532">
        <v>99896</v>
      </c>
      <c r="G9" s="533">
        <v>1540952</v>
      </c>
      <c r="H9" s="534">
        <f>SUM(C9:G9)</f>
        <v>43498093</v>
      </c>
      <c r="I9" s="534">
        <v>1189272</v>
      </c>
      <c r="J9" s="534">
        <f>SUM(H9+I9)</f>
        <v>44687365</v>
      </c>
    </row>
    <row r="10" spans="1:10" x14ac:dyDescent="0.2">
      <c r="A10" s="511"/>
      <c r="B10" s="530" t="s">
        <v>498</v>
      </c>
      <c r="C10" s="531">
        <v>72573</v>
      </c>
      <c r="D10" s="532">
        <v>2325508</v>
      </c>
      <c r="E10" s="532">
        <v>3453789</v>
      </c>
      <c r="F10" s="532">
        <v>24575</v>
      </c>
      <c r="G10" s="533">
        <v>366940</v>
      </c>
      <c r="H10" s="529">
        <f>SUM(C10:G10)</f>
        <v>6243385</v>
      </c>
      <c r="I10" s="535">
        <v>43265</v>
      </c>
      <c r="J10" s="529">
        <f>SUM(H10+I10)</f>
        <v>6286650</v>
      </c>
    </row>
    <row r="11" spans="1:10" ht="13.5" thickBot="1" x14ac:dyDescent="0.25">
      <c r="A11" s="511"/>
      <c r="B11" s="536" t="s">
        <v>499</v>
      </c>
      <c r="C11" s="537">
        <v>8.1616</v>
      </c>
      <c r="D11" s="538">
        <v>14.9001</v>
      </c>
      <c r="E11" s="538">
        <v>13.618600000000001</v>
      </c>
      <c r="F11" s="538">
        <v>24.6007</v>
      </c>
      <c r="G11" s="539">
        <v>23.8126</v>
      </c>
      <c r="H11" s="537">
        <f>H10/H9*100</f>
        <v>14.35323842817661</v>
      </c>
      <c r="I11" s="537">
        <v>3.6379000000000001</v>
      </c>
      <c r="J11" s="540">
        <f>J10/J9*100</f>
        <v>14.068070471373732</v>
      </c>
    </row>
    <row r="12" spans="1:10" x14ac:dyDescent="0.2">
      <c r="A12" s="511"/>
      <c r="B12" s="541" t="s">
        <v>500</v>
      </c>
      <c r="C12" s="542">
        <v>0</v>
      </c>
      <c r="D12" s="543">
        <v>0</v>
      </c>
      <c r="E12" s="543">
        <v>0</v>
      </c>
      <c r="F12" s="543">
        <v>0</v>
      </c>
      <c r="G12" s="544">
        <v>0</v>
      </c>
      <c r="H12" s="545">
        <v>0</v>
      </c>
      <c r="I12" s="545">
        <v>0</v>
      </c>
      <c r="J12" s="545">
        <v>0</v>
      </c>
    </row>
    <row r="13" spans="1:10" x14ac:dyDescent="0.2">
      <c r="A13" s="511"/>
      <c r="B13" s="530" t="s">
        <v>496</v>
      </c>
      <c r="C13" s="531">
        <v>137160</v>
      </c>
      <c r="D13" s="532">
        <v>87600</v>
      </c>
      <c r="E13" s="532">
        <v>0</v>
      </c>
      <c r="F13" s="532">
        <v>0</v>
      </c>
      <c r="G13" s="533">
        <v>0</v>
      </c>
      <c r="H13" s="534">
        <f>SUM(C13:G13)</f>
        <v>224760</v>
      </c>
      <c r="I13" s="534">
        <v>0</v>
      </c>
      <c r="J13" s="534">
        <f>SUM(H13+I13)</f>
        <v>224760</v>
      </c>
    </row>
    <row r="14" spans="1:10" x14ac:dyDescent="0.2">
      <c r="A14" s="511"/>
      <c r="B14" s="530" t="s">
        <v>501</v>
      </c>
      <c r="C14" s="531">
        <v>137160</v>
      </c>
      <c r="D14" s="532">
        <v>87600</v>
      </c>
      <c r="E14" s="532">
        <v>0</v>
      </c>
      <c r="F14" s="532">
        <v>0</v>
      </c>
      <c r="G14" s="533">
        <v>0</v>
      </c>
      <c r="H14" s="534">
        <f>SUM(C14:G14)</f>
        <v>224760</v>
      </c>
      <c r="I14" s="534">
        <v>0</v>
      </c>
      <c r="J14" s="534">
        <f>SUM(H14+I14)</f>
        <v>224760</v>
      </c>
    </row>
    <row r="15" spans="1:10" x14ac:dyDescent="0.2">
      <c r="A15" s="511"/>
      <c r="B15" s="530" t="s">
        <v>498</v>
      </c>
      <c r="C15" s="531">
        <v>27451</v>
      </c>
      <c r="D15" s="532">
        <v>2284</v>
      </c>
      <c r="E15" s="532">
        <v>0</v>
      </c>
      <c r="F15" s="532">
        <v>0</v>
      </c>
      <c r="G15" s="533">
        <v>0</v>
      </c>
      <c r="H15" s="529">
        <f>SUM(C15:G15)</f>
        <v>29735</v>
      </c>
      <c r="I15" s="529">
        <v>0</v>
      </c>
      <c r="J15" s="529">
        <f>SUM(H15+I15)</f>
        <v>29735</v>
      </c>
    </row>
    <row r="16" spans="1:10" ht="13.5" thickBot="1" x14ac:dyDescent="0.25">
      <c r="A16" s="511"/>
      <c r="B16" s="536" t="s">
        <v>499</v>
      </c>
      <c r="C16" s="537">
        <v>20.014099999999999</v>
      </c>
      <c r="D16" s="538">
        <v>2.6063000000000001</v>
      </c>
      <c r="E16" s="538">
        <v>0</v>
      </c>
      <c r="F16" s="538">
        <v>0</v>
      </c>
      <c r="G16" s="539">
        <v>0</v>
      </c>
      <c r="H16" s="537">
        <f>H15/H14*100</f>
        <v>13.229667200569498</v>
      </c>
      <c r="I16" s="537">
        <v>0</v>
      </c>
      <c r="J16" s="540">
        <f>J15/J14*100</f>
        <v>13.229667200569498</v>
      </c>
    </row>
    <row r="17" spans="1:10" x14ac:dyDescent="0.2">
      <c r="A17" s="511"/>
      <c r="B17" s="541" t="s">
        <v>502</v>
      </c>
      <c r="C17" s="542">
        <v>0</v>
      </c>
      <c r="D17" s="543">
        <v>0</v>
      </c>
      <c r="E17" s="543">
        <v>0</v>
      </c>
      <c r="F17" s="543">
        <v>0</v>
      </c>
      <c r="G17" s="544">
        <v>0</v>
      </c>
      <c r="H17" s="545">
        <v>0</v>
      </c>
      <c r="I17" s="545">
        <v>0</v>
      </c>
      <c r="J17" s="545">
        <v>0</v>
      </c>
    </row>
    <row r="18" spans="1:10" x14ac:dyDescent="0.2">
      <c r="A18" s="511"/>
      <c r="B18" s="530" t="s">
        <v>496</v>
      </c>
      <c r="C18" s="531">
        <v>75245</v>
      </c>
      <c r="D18" s="532">
        <v>27436</v>
      </c>
      <c r="E18" s="532">
        <v>850</v>
      </c>
      <c r="F18" s="532">
        <v>428</v>
      </c>
      <c r="G18" s="533">
        <v>0</v>
      </c>
      <c r="H18" s="534">
        <f>SUM(C18:G18)</f>
        <v>103959</v>
      </c>
      <c r="I18" s="534">
        <v>0</v>
      </c>
      <c r="J18" s="534">
        <f>SUM(H18+I18)</f>
        <v>103959</v>
      </c>
    </row>
    <row r="19" spans="1:10" x14ac:dyDescent="0.2">
      <c r="A19" s="511"/>
      <c r="B19" s="530" t="s">
        <v>497</v>
      </c>
      <c r="C19" s="531">
        <v>75245</v>
      </c>
      <c r="D19" s="532">
        <v>27436</v>
      </c>
      <c r="E19" s="532">
        <v>850</v>
      </c>
      <c r="F19" s="532">
        <v>428</v>
      </c>
      <c r="G19" s="533">
        <v>0</v>
      </c>
      <c r="H19" s="534">
        <f>SUM(C19:G19)</f>
        <v>103959</v>
      </c>
      <c r="I19" s="534">
        <v>0</v>
      </c>
      <c r="J19" s="534">
        <f>SUM(H19+I19)</f>
        <v>103959</v>
      </c>
    </row>
    <row r="20" spans="1:10" x14ac:dyDescent="0.2">
      <c r="A20" s="511"/>
      <c r="B20" s="530" t="s">
        <v>498</v>
      </c>
      <c r="C20" s="531">
        <v>8268</v>
      </c>
      <c r="D20" s="532">
        <v>1505</v>
      </c>
      <c r="E20" s="532">
        <v>0</v>
      </c>
      <c r="F20" s="532">
        <v>0</v>
      </c>
      <c r="G20" s="533">
        <v>0</v>
      </c>
      <c r="H20" s="529">
        <f>SUM(C20:G20)</f>
        <v>9773</v>
      </c>
      <c r="I20" s="529">
        <v>0</v>
      </c>
      <c r="J20" s="529">
        <f>SUM(H20+I20)</f>
        <v>9773</v>
      </c>
    </row>
    <row r="21" spans="1:10" ht="13.5" thickBot="1" x14ac:dyDescent="0.25">
      <c r="A21" s="511"/>
      <c r="B21" s="536" t="s">
        <v>499</v>
      </c>
      <c r="C21" s="537">
        <v>10.9885</v>
      </c>
      <c r="D21" s="538">
        <v>5.4833999999999996</v>
      </c>
      <c r="E21" s="538">
        <v>0</v>
      </c>
      <c r="F21" s="538">
        <v>0</v>
      </c>
      <c r="G21" s="539">
        <v>0</v>
      </c>
      <c r="H21" s="537">
        <f>H20/H19*100</f>
        <v>9.4008214776979386</v>
      </c>
      <c r="I21" s="537">
        <v>0</v>
      </c>
      <c r="J21" s="540">
        <f>J20/J19*100</f>
        <v>9.4008214776979386</v>
      </c>
    </row>
    <row r="22" spans="1:10" x14ac:dyDescent="0.2">
      <c r="A22" s="511"/>
      <c r="B22" s="541" t="s">
        <v>503</v>
      </c>
      <c r="C22" s="542">
        <v>0</v>
      </c>
      <c r="D22" s="543">
        <v>0</v>
      </c>
      <c r="E22" s="543">
        <v>0</v>
      </c>
      <c r="F22" s="543">
        <v>0</v>
      </c>
      <c r="G22" s="544">
        <v>0</v>
      </c>
      <c r="H22" s="545">
        <v>0</v>
      </c>
      <c r="I22" s="545">
        <v>0</v>
      </c>
      <c r="J22" s="545">
        <v>0</v>
      </c>
    </row>
    <row r="23" spans="1:10" x14ac:dyDescent="0.2">
      <c r="A23" s="511"/>
      <c r="B23" s="530" t="s">
        <v>496</v>
      </c>
      <c r="C23" s="531">
        <v>32688</v>
      </c>
      <c r="D23" s="532">
        <v>14394</v>
      </c>
      <c r="E23" s="532">
        <v>375</v>
      </c>
      <c r="F23" s="532">
        <v>313</v>
      </c>
      <c r="G23" s="533">
        <v>0</v>
      </c>
      <c r="H23" s="534">
        <f>SUM(C23:G23)</f>
        <v>47770</v>
      </c>
      <c r="I23" s="534">
        <v>0</v>
      </c>
      <c r="J23" s="534">
        <f>SUM(H23+I23)</f>
        <v>47770</v>
      </c>
    </row>
    <row r="24" spans="1:10" x14ac:dyDescent="0.2">
      <c r="A24" s="511"/>
      <c r="B24" s="530" t="s">
        <v>497</v>
      </c>
      <c r="C24" s="531">
        <v>32688</v>
      </c>
      <c r="D24" s="532">
        <v>14394</v>
      </c>
      <c r="E24" s="532">
        <v>375</v>
      </c>
      <c r="F24" s="532">
        <v>313</v>
      </c>
      <c r="G24" s="533">
        <v>0</v>
      </c>
      <c r="H24" s="534">
        <f>SUM(C24:G24)</f>
        <v>47770</v>
      </c>
      <c r="I24" s="534">
        <v>0</v>
      </c>
      <c r="J24" s="534">
        <f>SUM(H24+I24)</f>
        <v>47770</v>
      </c>
    </row>
    <row r="25" spans="1:10" x14ac:dyDescent="0.2">
      <c r="A25" s="511"/>
      <c r="B25" s="530" t="s">
        <v>498</v>
      </c>
      <c r="C25" s="531">
        <v>2434</v>
      </c>
      <c r="D25" s="532">
        <v>732</v>
      </c>
      <c r="E25" s="532">
        <v>0</v>
      </c>
      <c r="F25" s="532">
        <v>0</v>
      </c>
      <c r="G25" s="533">
        <v>0</v>
      </c>
      <c r="H25" s="529">
        <f>SUM(C25:G25)</f>
        <v>3166</v>
      </c>
      <c r="I25" s="529">
        <v>0</v>
      </c>
      <c r="J25" s="529">
        <f>SUM(H25+I25)</f>
        <v>3166</v>
      </c>
    </row>
    <row r="26" spans="1:10" ht="13.5" thickBot="1" x14ac:dyDescent="0.25">
      <c r="A26" s="511"/>
      <c r="B26" s="536" t="s">
        <v>499</v>
      </c>
      <c r="C26" s="537">
        <v>7.4450000000000003</v>
      </c>
      <c r="D26" s="538">
        <v>5.0885999999999996</v>
      </c>
      <c r="E26" s="538">
        <v>0</v>
      </c>
      <c r="F26" s="538">
        <v>0</v>
      </c>
      <c r="G26" s="539">
        <v>0</v>
      </c>
      <c r="H26" s="537">
        <f>H25/H24*100</f>
        <v>6.627590537994557</v>
      </c>
      <c r="I26" s="537">
        <v>0</v>
      </c>
      <c r="J26" s="540">
        <f>J25/J24*100</f>
        <v>6.627590537994557</v>
      </c>
    </row>
    <row r="27" spans="1:10" x14ac:dyDescent="0.2">
      <c r="A27" s="511"/>
      <c r="B27" s="541" t="s">
        <v>504</v>
      </c>
      <c r="C27" s="542">
        <v>0</v>
      </c>
      <c r="D27" s="543">
        <v>0</v>
      </c>
      <c r="E27" s="543">
        <v>0</v>
      </c>
      <c r="F27" s="543">
        <v>0</v>
      </c>
      <c r="G27" s="544">
        <v>0</v>
      </c>
      <c r="H27" s="545">
        <v>0</v>
      </c>
      <c r="I27" s="545">
        <v>0</v>
      </c>
      <c r="J27" s="545">
        <v>0</v>
      </c>
    </row>
    <row r="28" spans="1:10" x14ac:dyDescent="0.2">
      <c r="A28" s="511"/>
      <c r="B28" s="530" t="s">
        <v>496</v>
      </c>
      <c r="C28" s="531">
        <v>0</v>
      </c>
      <c r="D28" s="532">
        <v>2000</v>
      </c>
      <c r="E28" s="532">
        <v>113568</v>
      </c>
      <c r="F28" s="532">
        <v>0</v>
      </c>
      <c r="G28" s="533">
        <v>0</v>
      </c>
      <c r="H28" s="534">
        <f>SUM(C28:G28)</f>
        <v>115568</v>
      </c>
      <c r="I28" s="534">
        <v>0</v>
      </c>
      <c r="J28" s="534">
        <f>SUM(H28+I28)</f>
        <v>115568</v>
      </c>
    </row>
    <row r="29" spans="1:10" x14ac:dyDescent="0.2">
      <c r="A29" s="511"/>
      <c r="B29" s="530" t="s">
        <v>497</v>
      </c>
      <c r="C29" s="531">
        <v>0</v>
      </c>
      <c r="D29" s="532">
        <v>2000</v>
      </c>
      <c r="E29" s="532">
        <v>113568</v>
      </c>
      <c r="F29" s="532">
        <v>0</v>
      </c>
      <c r="G29" s="533">
        <v>0</v>
      </c>
      <c r="H29" s="534">
        <f>SUM(C29:G29)</f>
        <v>115568</v>
      </c>
      <c r="I29" s="534">
        <v>0</v>
      </c>
      <c r="J29" s="534">
        <f>SUM(H29+I29)</f>
        <v>115568</v>
      </c>
    </row>
    <row r="30" spans="1:10" x14ac:dyDescent="0.2">
      <c r="A30" s="511"/>
      <c r="B30" s="530" t="s">
        <v>498</v>
      </c>
      <c r="C30" s="531">
        <v>0</v>
      </c>
      <c r="D30" s="532">
        <v>156</v>
      </c>
      <c r="E30" s="532">
        <v>0</v>
      </c>
      <c r="F30" s="532">
        <v>0</v>
      </c>
      <c r="G30" s="533">
        <v>0</v>
      </c>
      <c r="H30" s="529">
        <f>SUM(C30:G30)</f>
        <v>156</v>
      </c>
      <c r="I30" s="529">
        <v>0</v>
      </c>
      <c r="J30" s="529">
        <f>SUM(H30+I30)</f>
        <v>156</v>
      </c>
    </row>
    <row r="31" spans="1:10" ht="13.5" thickBot="1" x14ac:dyDescent="0.25">
      <c r="A31" s="511"/>
      <c r="B31" s="536" t="s">
        <v>499</v>
      </c>
      <c r="C31" s="537">
        <v>0</v>
      </c>
      <c r="D31" s="538">
        <v>7.8090000000000002</v>
      </c>
      <c r="E31" s="538">
        <v>0</v>
      </c>
      <c r="F31" s="538">
        <v>0</v>
      </c>
      <c r="G31" s="539">
        <v>0</v>
      </c>
      <c r="H31" s="537">
        <f>H30/H29*100</f>
        <v>0.13498546310397341</v>
      </c>
      <c r="I31" s="537">
        <v>0</v>
      </c>
      <c r="J31" s="540">
        <f>J30/J29*100</f>
        <v>0.13498546310397341</v>
      </c>
    </row>
    <row r="32" spans="1:10" x14ac:dyDescent="0.2">
      <c r="A32" s="511"/>
      <c r="B32" s="541" t="s">
        <v>505</v>
      </c>
      <c r="C32" s="546">
        <v>0</v>
      </c>
      <c r="D32" s="547">
        <v>0</v>
      </c>
      <c r="E32" s="547">
        <v>0</v>
      </c>
      <c r="F32" s="547">
        <v>0</v>
      </c>
      <c r="G32" s="548">
        <v>0</v>
      </c>
      <c r="H32" s="549">
        <v>0</v>
      </c>
      <c r="I32" s="550">
        <v>0</v>
      </c>
      <c r="J32" s="550">
        <v>0</v>
      </c>
    </row>
    <row r="33" spans="1:10" x14ac:dyDescent="0.2">
      <c r="A33" s="511"/>
      <c r="B33" s="530" t="s">
        <v>496</v>
      </c>
      <c r="C33" s="531">
        <f t="shared" ref="C33:J35" si="0">SUM(C8+C13+C18+C23+C28)</f>
        <v>1171293</v>
      </c>
      <c r="D33" s="532">
        <f t="shared" si="0"/>
        <v>15811129</v>
      </c>
      <c r="E33" s="532">
        <f t="shared" si="0"/>
        <v>25475541</v>
      </c>
      <c r="F33" s="532">
        <f t="shared" si="0"/>
        <v>100637</v>
      </c>
      <c r="G33" s="533">
        <f t="shared" si="0"/>
        <v>1431550</v>
      </c>
      <c r="H33" s="551">
        <f>SUM(H8+H13+H18+H23+H28)</f>
        <v>43990150</v>
      </c>
      <c r="I33" s="533">
        <f t="shared" si="0"/>
        <v>1189272</v>
      </c>
      <c r="J33" s="534">
        <f t="shared" si="0"/>
        <v>45179422</v>
      </c>
    </row>
    <row r="34" spans="1:10" x14ac:dyDescent="0.2">
      <c r="A34" s="511"/>
      <c r="B34" s="530" t="s">
        <v>501</v>
      </c>
      <c r="C34" s="531">
        <f t="shared" si="0"/>
        <v>1134293</v>
      </c>
      <c r="D34" s="532">
        <f t="shared" si="0"/>
        <v>15738727</v>
      </c>
      <c r="E34" s="532">
        <f t="shared" si="0"/>
        <v>25475541</v>
      </c>
      <c r="F34" s="532">
        <f t="shared" si="0"/>
        <v>100637</v>
      </c>
      <c r="G34" s="533">
        <f t="shared" si="0"/>
        <v>1540952</v>
      </c>
      <c r="H34" s="551">
        <f t="shared" si="0"/>
        <v>43990150</v>
      </c>
      <c r="I34" s="533">
        <f t="shared" si="0"/>
        <v>1189272</v>
      </c>
      <c r="J34" s="534">
        <f t="shared" si="0"/>
        <v>45179422</v>
      </c>
    </row>
    <row r="35" spans="1:10" x14ac:dyDescent="0.2">
      <c r="A35" s="511"/>
      <c r="B35" s="541" t="s">
        <v>498</v>
      </c>
      <c r="C35" s="526">
        <f t="shared" si="0"/>
        <v>110726</v>
      </c>
      <c r="D35" s="527">
        <f t="shared" si="0"/>
        <v>2330185</v>
      </c>
      <c r="E35" s="527">
        <f t="shared" si="0"/>
        <v>3453789</v>
      </c>
      <c r="F35" s="527">
        <f t="shared" si="0"/>
        <v>24575</v>
      </c>
      <c r="G35" s="528">
        <f t="shared" si="0"/>
        <v>366940</v>
      </c>
      <c r="H35" s="552">
        <f t="shared" si="0"/>
        <v>6286215</v>
      </c>
      <c r="I35" s="526">
        <f t="shared" si="0"/>
        <v>43265</v>
      </c>
      <c r="J35" s="529">
        <f>SUM(H35:I35)</f>
        <v>6329480</v>
      </c>
    </row>
    <row r="36" spans="1:10" ht="13.5" thickBot="1" x14ac:dyDescent="0.25">
      <c r="A36" s="511"/>
      <c r="B36" s="536" t="s">
        <v>499</v>
      </c>
      <c r="C36" s="537">
        <f>C35/C34*100</f>
        <v>9.7616753343271974</v>
      </c>
      <c r="D36" s="538">
        <f t="shared" ref="D36:J36" si="1">D35/D34*100</f>
        <v>14.805422319098616</v>
      </c>
      <c r="E36" s="538">
        <f t="shared" si="1"/>
        <v>13.557274406851654</v>
      </c>
      <c r="F36" s="538">
        <f t="shared" si="1"/>
        <v>24.419448115504238</v>
      </c>
      <c r="G36" s="539">
        <f t="shared" si="1"/>
        <v>23.812552240433188</v>
      </c>
      <c r="H36" s="537">
        <f t="shared" si="1"/>
        <v>14.290051295574122</v>
      </c>
      <c r="I36" s="537">
        <f t="shared" si="1"/>
        <v>3.6379398489159755</v>
      </c>
      <c r="J36" s="540">
        <f t="shared" si="1"/>
        <v>14.009652447523566</v>
      </c>
    </row>
    <row r="37" spans="1:10" x14ac:dyDescent="0.2">
      <c r="A37" s="511"/>
      <c r="B37" s="541" t="s">
        <v>506</v>
      </c>
      <c r="C37" s="546">
        <v>0</v>
      </c>
      <c r="D37" s="547">
        <v>0</v>
      </c>
      <c r="E37" s="547">
        <v>0</v>
      </c>
      <c r="F37" s="547">
        <v>0</v>
      </c>
      <c r="G37" s="548">
        <v>0</v>
      </c>
      <c r="H37" s="551">
        <v>0</v>
      </c>
      <c r="I37" s="534">
        <v>0</v>
      </c>
      <c r="J37" s="534">
        <v>0</v>
      </c>
    </row>
    <row r="38" spans="1:10" x14ac:dyDescent="0.2">
      <c r="A38" s="511"/>
      <c r="B38" s="530" t="s">
        <v>496</v>
      </c>
      <c r="C38" s="531">
        <v>2452326</v>
      </c>
      <c r="D38" s="532">
        <v>6707360</v>
      </c>
      <c r="E38" s="532">
        <v>51358697</v>
      </c>
      <c r="F38" s="532">
        <v>222777</v>
      </c>
      <c r="G38" s="533">
        <v>79418</v>
      </c>
      <c r="H38" s="551">
        <f>SUM(C38:G38)</f>
        <v>60820578</v>
      </c>
      <c r="I38" s="534">
        <v>0</v>
      </c>
      <c r="J38" s="534">
        <f>SUM(H38:I38)</f>
        <v>60820578</v>
      </c>
    </row>
    <row r="39" spans="1:10" x14ac:dyDescent="0.2">
      <c r="A39" s="511"/>
      <c r="B39" s="530" t="s">
        <v>497</v>
      </c>
      <c r="C39" s="531">
        <v>2448498</v>
      </c>
      <c r="D39" s="532">
        <v>6721072</v>
      </c>
      <c r="E39" s="532">
        <v>51343439</v>
      </c>
      <c r="F39" s="532">
        <v>224841</v>
      </c>
      <c r="G39" s="533">
        <v>82728</v>
      </c>
      <c r="H39" s="551">
        <f>SUM(C39:G39)</f>
        <v>60820578</v>
      </c>
      <c r="I39" s="534">
        <v>0</v>
      </c>
      <c r="J39" s="534">
        <f>SUM(H39:I39)</f>
        <v>60820578</v>
      </c>
    </row>
    <row r="40" spans="1:10" x14ac:dyDescent="0.2">
      <c r="A40" s="511"/>
      <c r="B40" s="541" t="s">
        <v>498</v>
      </c>
      <c r="C40" s="526">
        <v>208503</v>
      </c>
      <c r="D40" s="527">
        <v>837029</v>
      </c>
      <c r="E40" s="527">
        <v>7881215</v>
      </c>
      <c r="F40" s="527">
        <v>21181</v>
      </c>
      <c r="G40" s="528">
        <v>10182</v>
      </c>
      <c r="H40" s="553">
        <f>SUM(C40:G40)</f>
        <v>8958110</v>
      </c>
      <c r="I40" s="529">
        <v>0</v>
      </c>
      <c r="J40" s="529">
        <f>SUM(H40:I40)</f>
        <v>8958110</v>
      </c>
    </row>
    <row r="41" spans="1:10" ht="13.5" thickBot="1" x14ac:dyDescent="0.25">
      <c r="A41" s="511"/>
      <c r="B41" s="536" t="s">
        <v>499</v>
      </c>
      <c r="C41" s="537">
        <f t="shared" ref="C41:H41" si="2">C40/C39*100</f>
        <v>8.5155470823337414</v>
      </c>
      <c r="D41" s="538">
        <f t="shared" si="2"/>
        <v>12.453802012536096</v>
      </c>
      <c r="E41" s="538">
        <f t="shared" si="2"/>
        <v>15.349994378054809</v>
      </c>
      <c r="F41" s="538">
        <f t="shared" si="2"/>
        <v>9.4204348850965793</v>
      </c>
      <c r="G41" s="539">
        <f t="shared" si="2"/>
        <v>12.307803887438352</v>
      </c>
      <c r="H41" s="537">
        <f t="shared" si="2"/>
        <v>14.728748549545189</v>
      </c>
      <c r="I41" s="537"/>
      <c r="J41" s="540">
        <f>J40/J39*100</f>
        <v>14.728748549545189</v>
      </c>
    </row>
    <row r="42" spans="1:10" x14ac:dyDescent="0.2">
      <c r="A42" s="511"/>
      <c r="B42" s="541" t="s">
        <v>507</v>
      </c>
      <c r="C42" s="546">
        <v>0</v>
      </c>
      <c r="D42" s="547">
        <v>0</v>
      </c>
      <c r="E42" s="547">
        <v>0</v>
      </c>
      <c r="F42" s="547">
        <v>0</v>
      </c>
      <c r="G42" s="548">
        <v>0</v>
      </c>
      <c r="H42" s="551">
        <v>0</v>
      </c>
      <c r="I42" s="534">
        <v>0</v>
      </c>
      <c r="J42" s="550">
        <v>0</v>
      </c>
    </row>
    <row r="43" spans="1:10" x14ac:dyDescent="0.2">
      <c r="A43" s="511"/>
      <c r="B43" s="530" t="s">
        <v>496</v>
      </c>
      <c r="C43" s="531">
        <f t="shared" ref="C43:G45" si="3">SUM(C33+C38)</f>
        <v>3623619</v>
      </c>
      <c r="D43" s="532">
        <f t="shared" si="3"/>
        <v>22518489</v>
      </c>
      <c r="E43" s="532">
        <f t="shared" si="3"/>
        <v>76834238</v>
      </c>
      <c r="F43" s="532">
        <f t="shared" si="3"/>
        <v>323414</v>
      </c>
      <c r="G43" s="533">
        <f t="shared" si="3"/>
        <v>1510968</v>
      </c>
      <c r="H43" s="551">
        <f>SUM(C43:G43)</f>
        <v>104810728</v>
      </c>
      <c r="I43" s="534">
        <f>I33+I38</f>
        <v>1189272</v>
      </c>
      <c r="J43" s="534">
        <f>SUM(H43:I43)</f>
        <v>106000000</v>
      </c>
    </row>
    <row r="44" spans="1:10" x14ac:dyDescent="0.2">
      <c r="A44" s="511"/>
      <c r="B44" s="530" t="s">
        <v>497</v>
      </c>
      <c r="C44" s="531">
        <f t="shared" si="3"/>
        <v>3582791</v>
      </c>
      <c r="D44" s="532">
        <f t="shared" si="3"/>
        <v>22459799</v>
      </c>
      <c r="E44" s="532">
        <f t="shared" si="3"/>
        <v>76818980</v>
      </c>
      <c r="F44" s="532">
        <f t="shared" si="3"/>
        <v>325478</v>
      </c>
      <c r="G44" s="533">
        <f t="shared" si="3"/>
        <v>1623680</v>
      </c>
      <c r="H44" s="551">
        <f>SUM(C44:G44)</f>
        <v>104810728</v>
      </c>
      <c r="I44" s="534">
        <f>I34+I39</f>
        <v>1189272</v>
      </c>
      <c r="J44" s="534">
        <f>SUM(H44:I44)</f>
        <v>106000000</v>
      </c>
    </row>
    <row r="45" spans="1:10" x14ac:dyDescent="0.2">
      <c r="A45" s="511"/>
      <c r="B45" s="541" t="s">
        <v>498</v>
      </c>
      <c r="C45" s="526">
        <f t="shared" si="3"/>
        <v>319229</v>
      </c>
      <c r="D45" s="527">
        <f t="shared" si="3"/>
        <v>3167214</v>
      </c>
      <c r="E45" s="527">
        <f t="shared" si="3"/>
        <v>11335004</v>
      </c>
      <c r="F45" s="527">
        <f t="shared" si="3"/>
        <v>45756</v>
      </c>
      <c r="G45" s="528">
        <f t="shared" si="3"/>
        <v>377122</v>
      </c>
      <c r="H45" s="553">
        <f>SUM(C45:G45)</f>
        <v>15244325</v>
      </c>
      <c r="I45" s="529">
        <f>I35+I40</f>
        <v>43265</v>
      </c>
      <c r="J45" s="529">
        <f>SUM(H45:I45)</f>
        <v>15287590</v>
      </c>
    </row>
    <row r="46" spans="1:10" ht="13.5" thickBot="1" x14ac:dyDescent="0.25">
      <c r="A46" s="511"/>
      <c r="B46" s="536" t="s">
        <v>499</v>
      </c>
      <c r="C46" s="537">
        <f>C45/C44*100</f>
        <v>8.9100648070177684</v>
      </c>
      <c r="D46" s="538">
        <f t="shared" ref="D46:J46" si="4">D45/D44*100</f>
        <v>14.101702334914041</v>
      </c>
      <c r="E46" s="538">
        <f t="shared" si="4"/>
        <v>14.755473191651333</v>
      </c>
      <c r="F46" s="538">
        <f t="shared" si="4"/>
        <v>14.058093020111958</v>
      </c>
      <c r="G46" s="539">
        <f t="shared" si="4"/>
        <v>23.226374655104454</v>
      </c>
      <c r="H46" s="537">
        <f t="shared" si="4"/>
        <v>14.544622760372391</v>
      </c>
      <c r="I46" s="537">
        <f t="shared" si="4"/>
        <v>3.6379398489159755</v>
      </c>
      <c r="J46" s="540">
        <f t="shared" si="4"/>
        <v>14.422254716981131</v>
      </c>
    </row>
  </sheetData>
  <printOptions horizontalCentered="1"/>
  <pageMargins left="0.39370078740157483" right="0.39370078740157483" top="0.59055118110236227" bottom="0.59055118110236227" header="0" footer="0"/>
  <pageSetup paperSize="9" scale="84" orientation="landscape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A27" sqref="A27"/>
    </sheetView>
  </sheetViews>
  <sheetFormatPr defaultRowHeight="12.75" x14ac:dyDescent="0.2"/>
  <cols>
    <col min="1" max="1" width="24" style="475" customWidth="1"/>
    <col min="2" max="2" width="19.28515625" style="475" customWidth="1"/>
    <col min="3" max="3" width="21.7109375" style="475" customWidth="1"/>
    <col min="4" max="4" width="17.28515625" style="475" customWidth="1"/>
    <col min="5" max="5" width="20.7109375" style="475" customWidth="1"/>
    <col min="6" max="6" width="19.5703125" style="475" customWidth="1"/>
    <col min="7" max="7" width="22.28515625" style="475" customWidth="1"/>
    <col min="8" max="8" width="21.28515625" style="475" customWidth="1"/>
    <col min="9" max="16384" width="9.140625" style="475"/>
  </cols>
  <sheetData>
    <row r="4" spans="1:8" ht="20.25" x14ac:dyDescent="0.3">
      <c r="A4" s="472" t="s">
        <v>508</v>
      </c>
      <c r="B4" s="473"/>
      <c r="C4" s="473"/>
      <c r="D4" s="473"/>
      <c r="E4" s="473"/>
      <c r="F4" s="473"/>
      <c r="G4" s="473"/>
      <c r="H4" s="473"/>
    </row>
    <row r="7" spans="1:8" ht="15.75" thickBot="1" x14ac:dyDescent="0.25">
      <c r="C7" s="510"/>
      <c r="D7" s="554"/>
      <c r="E7" s="510"/>
      <c r="F7" s="510"/>
      <c r="G7" s="510"/>
      <c r="H7" s="477" t="s">
        <v>509</v>
      </c>
    </row>
    <row r="8" spans="1:8" ht="37.5" customHeight="1" x14ac:dyDescent="0.25">
      <c r="A8" s="479" t="s">
        <v>510</v>
      </c>
      <c r="B8" s="479" t="s">
        <v>511</v>
      </c>
      <c r="C8" s="555" t="s">
        <v>512</v>
      </c>
      <c r="D8" s="555" t="s">
        <v>513</v>
      </c>
      <c r="E8" s="479" t="s">
        <v>357</v>
      </c>
      <c r="F8" s="555" t="s">
        <v>514</v>
      </c>
      <c r="G8" s="479" t="s">
        <v>514</v>
      </c>
      <c r="H8" s="479" t="s">
        <v>515</v>
      </c>
    </row>
    <row r="9" spans="1:8" ht="36.75" customHeight="1" x14ac:dyDescent="0.25">
      <c r="A9" s="484"/>
      <c r="B9" s="556" t="s">
        <v>516</v>
      </c>
      <c r="C9" s="556" t="s">
        <v>517</v>
      </c>
      <c r="D9" s="556" t="s">
        <v>518</v>
      </c>
      <c r="E9" s="556" t="s">
        <v>519</v>
      </c>
      <c r="F9" s="556" t="s">
        <v>520</v>
      </c>
      <c r="G9" s="556" t="s">
        <v>521</v>
      </c>
      <c r="H9" s="557" t="s">
        <v>522</v>
      </c>
    </row>
    <row r="10" spans="1:8" ht="36.75" customHeight="1" thickBot="1" x14ac:dyDescent="0.3">
      <c r="A10" s="484"/>
      <c r="B10" s="556" t="s">
        <v>523</v>
      </c>
      <c r="C10" s="556" t="s">
        <v>524</v>
      </c>
      <c r="D10" s="557"/>
      <c r="E10" s="556">
        <v>2014</v>
      </c>
      <c r="F10" s="557"/>
      <c r="G10" s="556" t="s">
        <v>525</v>
      </c>
      <c r="H10" s="557"/>
    </row>
    <row r="11" spans="1:8" ht="13.5" thickBot="1" x14ac:dyDescent="0.25">
      <c r="A11" s="493" t="s">
        <v>0</v>
      </c>
      <c r="B11" s="493">
        <v>1</v>
      </c>
      <c r="C11" s="493">
        <v>2</v>
      </c>
      <c r="D11" s="493">
        <v>3</v>
      </c>
      <c r="E11" s="493">
        <v>4</v>
      </c>
      <c r="F11" s="493">
        <v>5</v>
      </c>
      <c r="G11" s="493">
        <v>6</v>
      </c>
      <c r="H11" s="493">
        <v>7</v>
      </c>
    </row>
    <row r="12" spans="1:8" ht="51.75" customHeight="1" x14ac:dyDescent="0.25">
      <c r="A12" s="558" t="s">
        <v>480</v>
      </c>
      <c r="B12" s="498">
        <v>106000000</v>
      </c>
      <c r="C12" s="559">
        <v>2031414</v>
      </c>
      <c r="D12" s="559">
        <v>13519182</v>
      </c>
      <c r="E12" s="559">
        <v>2375123</v>
      </c>
      <c r="F12" s="559">
        <v>15894305</v>
      </c>
      <c r="G12" s="560">
        <v>17925719</v>
      </c>
      <c r="H12" s="559">
        <f>SUM(B12-G12)</f>
        <v>88074281</v>
      </c>
    </row>
    <row r="13" spans="1:8" ht="36" customHeight="1" thickBot="1" x14ac:dyDescent="0.25">
      <c r="A13" s="503"/>
      <c r="B13" s="504"/>
      <c r="C13" s="504"/>
      <c r="D13" s="504"/>
      <c r="E13" s="504"/>
      <c r="F13" s="504"/>
      <c r="G13" s="561"/>
      <c r="H13" s="504"/>
    </row>
    <row r="15" spans="1:8" x14ac:dyDescent="0.2">
      <c r="F15" s="502"/>
      <c r="G15" s="502"/>
      <c r="H15" s="502"/>
    </row>
    <row r="16" spans="1:8" ht="18.75" x14ac:dyDescent="0.3">
      <c r="A16" s="562"/>
      <c r="B16" s="562"/>
      <c r="C16" s="563"/>
      <c r="G16" s="502"/>
      <c r="H16" s="502"/>
    </row>
    <row r="17" spans="7:7" x14ac:dyDescent="0.2">
      <c r="G17" s="502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4"/>
  <sheetViews>
    <sheetView zoomScale="75" workbookViewId="0">
      <selection activeCell="A27" sqref="A27"/>
    </sheetView>
  </sheetViews>
  <sheetFormatPr defaultRowHeight="12.75" x14ac:dyDescent="0.2"/>
  <cols>
    <col min="1" max="1" width="15.85546875" style="564" customWidth="1"/>
    <col min="2" max="3" width="10.5703125" style="564" customWidth="1"/>
    <col min="4" max="4" width="9.85546875" style="564" customWidth="1"/>
    <col min="5" max="5" width="9.28515625" style="564" customWidth="1"/>
    <col min="6" max="6" width="73.7109375" style="564" customWidth="1"/>
    <col min="7" max="7" width="22.7109375" style="564" customWidth="1"/>
    <col min="8" max="8" width="22" style="685" customWidth="1"/>
    <col min="9" max="9" width="22.7109375" style="564" customWidth="1"/>
    <col min="10" max="10" width="13.85546875" style="564" customWidth="1"/>
    <col min="11" max="16384" width="9.140625" style="564"/>
  </cols>
  <sheetData>
    <row r="1" spans="1:10" ht="15" x14ac:dyDescent="0.2">
      <c r="G1" s="565"/>
      <c r="H1" s="566"/>
    </row>
    <row r="3" spans="1:10" ht="23.25" x14ac:dyDescent="0.35">
      <c r="A3" s="567" t="s">
        <v>526</v>
      </c>
      <c r="B3" s="568"/>
      <c r="C3" s="568"/>
      <c r="D3" s="568"/>
      <c r="E3" s="568"/>
      <c r="F3" s="568"/>
      <c r="G3" s="568"/>
      <c r="H3" s="569"/>
      <c r="I3" s="570"/>
    </row>
    <row r="4" spans="1:10" ht="24.75" customHeight="1" x14ac:dyDescent="0.25">
      <c r="A4" s="567" t="s">
        <v>527</v>
      </c>
      <c r="B4" s="567"/>
      <c r="C4" s="567"/>
      <c r="D4" s="567"/>
      <c r="E4" s="571"/>
      <c r="F4" s="571"/>
      <c r="G4" s="570"/>
      <c r="H4" s="572"/>
      <c r="I4" s="570"/>
    </row>
    <row r="5" spans="1:10" ht="15.75" thickBot="1" x14ac:dyDescent="0.25">
      <c r="B5" s="573"/>
      <c r="C5" s="573"/>
      <c r="G5" s="574"/>
      <c r="H5" s="575"/>
      <c r="I5" s="565"/>
      <c r="J5" s="576" t="s">
        <v>463</v>
      </c>
    </row>
    <row r="6" spans="1:10" ht="24" customHeight="1" x14ac:dyDescent="0.25">
      <c r="A6" s="577" t="s">
        <v>528</v>
      </c>
      <c r="B6" s="578" t="s">
        <v>529</v>
      </c>
      <c r="C6" s="579"/>
      <c r="D6" s="579"/>
      <c r="E6" s="580"/>
      <c r="F6" s="581" t="s">
        <v>530</v>
      </c>
      <c r="G6" s="581" t="s">
        <v>511</v>
      </c>
      <c r="H6" s="582" t="s">
        <v>531</v>
      </c>
      <c r="I6" s="581" t="s">
        <v>514</v>
      </c>
      <c r="J6" s="581" t="s">
        <v>532</v>
      </c>
    </row>
    <row r="7" spans="1:10" ht="17.25" customHeight="1" x14ac:dyDescent="0.25">
      <c r="A7" s="583" t="s">
        <v>533</v>
      </c>
      <c r="B7" s="584" t="s">
        <v>534</v>
      </c>
      <c r="C7" s="585" t="s">
        <v>535</v>
      </c>
      <c r="D7" s="586" t="s">
        <v>536</v>
      </c>
      <c r="E7" s="587" t="s">
        <v>537</v>
      </c>
      <c r="F7" s="588"/>
      <c r="G7" s="589" t="s">
        <v>516</v>
      </c>
      <c r="H7" s="590" t="s">
        <v>538</v>
      </c>
      <c r="I7" s="589" t="s">
        <v>539</v>
      </c>
      <c r="J7" s="589" t="s">
        <v>540</v>
      </c>
    </row>
    <row r="8" spans="1:10" ht="15" x14ac:dyDescent="0.25">
      <c r="A8" s="591" t="s">
        <v>541</v>
      </c>
      <c r="B8" s="592" t="s">
        <v>542</v>
      </c>
      <c r="C8" s="585"/>
      <c r="D8" s="585"/>
      <c r="E8" s="593" t="s">
        <v>543</v>
      </c>
      <c r="F8" s="594"/>
      <c r="G8" s="589" t="s">
        <v>523</v>
      </c>
      <c r="H8" s="590" t="s">
        <v>544</v>
      </c>
      <c r="I8" s="595" t="s">
        <v>545</v>
      </c>
      <c r="J8" s="596" t="s">
        <v>546</v>
      </c>
    </row>
    <row r="9" spans="1:10" ht="15.75" thickBot="1" x14ac:dyDescent="0.3">
      <c r="A9" s="591" t="s">
        <v>547</v>
      </c>
      <c r="B9" s="597"/>
      <c r="C9" s="598"/>
      <c r="D9" s="598"/>
      <c r="E9" s="599"/>
      <c r="F9" s="600"/>
      <c r="G9" s="595"/>
      <c r="H9" s="601"/>
      <c r="I9" s="602" t="s">
        <v>548</v>
      </c>
      <c r="J9" s="603"/>
    </row>
    <row r="10" spans="1:10" ht="15" thickBot="1" x14ac:dyDescent="0.25">
      <c r="A10" s="604" t="s">
        <v>0</v>
      </c>
      <c r="B10" s="605" t="s">
        <v>549</v>
      </c>
      <c r="C10" s="606" t="s">
        <v>550</v>
      </c>
      <c r="D10" s="606" t="s">
        <v>551</v>
      </c>
      <c r="E10" s="607" t="s">
        <v>552</v>
      </c>
      <c r="F10" s="607" t="s">
        <v>553</v>
      </c>
      <c r="G10" s="607">
        <v>1</v>
      </c>
      <c r="H10" s="608">
        <v>2</v>
      </c>
      <c r="I10" s="607">
        <v>3</v>
      </c>
      <c r="J10" s="607">
        <v>4</v>
      </c>
    </row>
    <row r="11" spans="1:10" ht="24.75" customHeight="1" x14ac:dyDescent="0.25">
      <c r="A11" s="609" t="s">
        <v>554</v>
      </c>
      <c r="B11" s="610" t="s">
        <v>555</v>
      </c>
      <c r="C11" s="611"/>
      <c r="D11" s="612"/>
      <c r="E11" s="613"/>
      <c r="F11" s="614" t="s">
        <v>492</v>
      </c>
      <c r="G11" s="615">
        <f>SUM(G12+G18+G30+G84)</f>
        <v>104810728</v>
      </c>
      <c r="H11" s="615">
        <f>SUM(H12+H18+H30+H84)</f>
        <v>104810728</v>
      </c>
      <c r="I11" s="615">
        <f>SUM(I12+I18+I30+I84)</f>
        <v>15244325</v>
      </c>
      <c r="J11" s="616">
        <f t="shared" ref="J11:J74" si="0">SUM($I11/H11)*100</f>
        <v>14.544622760372391</v>
      </c>
    </row>
    <row r="12" spans="1:10" ht="18.95" customHeight="1" x14ac:dyDescent="0.25">
      <c r="A12" s="617" t="s">
        <v>554</v>
      </c>
      <c r="B12" s="618"/>
      <c r="C12" s="619" t="s">
        <v>556</v>
      </c>
      <c r="D12" s="619"/>
      <c r="E12" s="620"/>
      <c r="F12" s="621" t="s">
        <v>557</v>
      </c>
      <c r="G12" s="622">
        <f>SUM(G13+G14+G16+G17)</f>
        <v>53323000</v>
      </c>
      <c r="H12" s="622">
        <f>SUM(H13+H14+H16+H17)</f>
        <v>53323000</v>
      </c>
      <c r="I12" s="622">
        <f>SUM(I13+I14+I16+I17)</f>
        <v>7853482</v>
      </c>
      <c r="J12" s="623">
        <f t="shared" si="0"/>
        <v>14.728132325638093</v>
      </c>
    </row>
    <row r="13" spans="1:10" ht="18.95" customHeight="1" x14ac:dyDescent="0.25">
      <c r="A13" s="624" t="s">
        <v>554</v>
      </c>
      <c r="B13" s="618"/>
      <c r="C13" s="619"/>
      <c r="D13" s="625" t="s">
        <v>558</v>
      </c>
      <c r="E13" s="626"/>
      <c r="F13" s="627" t="s">
        <v>559</v>
      </c>
      <c r="G13" s="628">
        <v>50136984</v>
      </c>
      <c r="H13" s="628">
        <v>50136984</v>
      </c>
      <c r="I13" s="628">
        <v>7511353</v>
      </c>
      <c r="J13" s="629">
        <f t="shared" si="0"/>
        <v>14.981661042874059</v>
      </c>
    </row>
    <row r="14" spans="1:10" ht="18.95" customHeight="1" x14ac:dyDescent="0.25">
      <c r="A14" s="624" t="s">
        <v>554</v>
      </c>
      <c r="B14" s="618"/>
      <c r="C14" s="619"/>
      <c r="D14" s="625" t="s">
        <v>560</v>
      </c>
      <c r="E14" s="626"/>
      <c r="F14" s="627" t="s">
        <v>561</v>
      </c>
      <c r="G14" s="628">
        <f>SUM(G15:G15)</f>
        <v>262615</v>
      </c>
      <c r="H14" s="628">
        <f>SUM(H15:H15)</f>
        <v>262615</v>
      </c>
      <c r="I14" s="628">
        <f>SUM(I15:I15)</f>
        <v>65599</v>
      </c>
      <c r="J14" s="629">
        <f t="shared" si="0"/>
        <v>24.979151990556517</v>
      </c>
    </row>
    <row r="15" spans="1:10" ht="18.95" customHeight="1" x14ac:dyDescent="0.2">
      <c r="A15" s="630" t="s">
        <v>554</v>
      </c>
      <c r="B15" s="631"/>
      <c r="C15" s="632"/>
      <c r="D15" s="633"/>
      <c r="E15" s="634" t="s">
        <v>562</v>
      </c>
      <c r="F15" s="635" t="s">
        <v>563</v>
      </c>
      <c r="G15" s="636">
        <v>262615</v>
      </c>
      <c r="H15" s="636">
        <v>262615</v>
      </c>
      <c r="I15" s="636">
        <v>65599</v>
      </c>
      <c r="J15" s="637">
        <f t="shared" si="0"/>
        <v>24.979151990556517</v>
      </c>
    </row>
    <row r="16" spans="1:10" ht="18.95" customHeight="1" x14ac:dyDescent="0.25">
      <c r="A16" s="624" t="s">
        <v>554</v>
      </c>
      <c r="B16" s="618"/>
      <c r="C16" s="619"/>
      <c r="D16" s="625" t="s">
        <v>564</v>
      </c>
      <c r="E16" s="626"/>
      <c r="F16" s="627" t="s">
        <v>565</v>
      </c>
      <c r="G16" s="628">
        <v>9940</v>
      </c>
      <c r="H16" s="628">
        <v>9940</v>
      </c>
      <c r="I16" s="628">
        <v>1597</v>
      </c>
      <c r="J16" s="629">
        <f t="shared" si="0"/>
        <v>16.066398390342052</v>
      </c>
    </row>
    <row r="17" spans="1:10" ht="18.95" customHeight="1" x14ac:dyDescent="0.25">
      <c r="A17" s="624" t="s">
        <v>554</v>
      </c>
      <c r="B17" s="618"/>
      <c r="C17" s="619"/>
      <c r="D17" s="625" t="s">
        <v>566</v>
      </c>
      <c r="E17" s="626"/>
      <c r="F17" s="627" t="s">
        <v>567</v>
      </c>
      <c r="G17" s="628">
        <v>2913461</v>
      </c>
      <c r="H17" s="628">
        <v>2913461</v>
      </c>
      <c r="I17" s="628">
        <v>274933</v>
      </c>
      <c r="J17" s="629">
        <f t="shared" si="0"/>
        <v>9.4366459684890245</v>
      </c>
    </row>
    <row r="18" spans="1:10" ht="18.95" customHeight="1" x14ac:dyDescent="0.25">
      <c r="A18" s="617" t="s">
        <v>554</v>
      </c>
      <c r="B18" s="638"/>
      <c r="C18" s="639" t="s">
        <v>568</v>
      </c>
      <c r="D18" s="639"/>
      <c r="E18" s="640"/>
      <c r="F18" s="641" t="s">
        <v>569</v>
      </c>
      <c r="G18" s="642">
        <f>SUM(G19+G20+G21+G29)</f>
        <v>20564000</v>
      </c>
      <c r="H18" s="642">
        <f>SUM(H19+H20+H21+H29)</f>
        <v>20564000</v>
      </c>
      <c r="I18" s="643">
        <f>SUM(I19+I20+I21+I29)</f>
        <v>3052140</v>
      </c>
      <c r="J18" s="623">
        <f t="shared" si="0"/>
        <v>14.842151332425599</v>
      </c>
    </row>
    <row r="19" spans="1:10" ht="18.95" customHeight="1" x14ac:dyDescent="0.2">
      <c r="A19" s="624" t="s">
        <v>554</v>
      </c>
      <c r="B19" s="631"/>
      <c r="C19" s="632"/>
      <c r="D19" s="644" t="s">
        <v>570</v>
      </c>
      <c r="E19" s="645"/>
      <c r="F19" s="646" t="s">
        <v>571</v>
      </c>
      <c r="G19" s="628">
        <f>4072325+3150</f>
        <v>4075475</v>
      </c>
      <c r="H19" s="628">
        <f>4072325+3150</f>
        <v>4075475</v>
      </c>
      <c r="I19" s="628">
        <v>613944</v>
      </c>
      <c r="J19" s="629">
        <f t="shared" si="0"/>
        <v>15.064354461749858</v>
      </c>
    </row>
    <row r="20" spans="1:10" ht="18.95" customHeight="1" x14ac:dyDescent="0.2">
      <c r="A20" s="624" t="s">
        <v>554</v>
      </c>
      <c r="B20" s="631"/>
      <c r="C20" s="632"/>
      <c r="D20" s="644" t="s">
        <v>572</v>
      </c>
      <c r="E20" s="645"/>
      <c r="F20" s="646" t="s">
        <v>573</v>
      </c>
      <c r="G20" s="628">
        <f>1333360+5250</f>
        <v>1338610</v>
      </c>
      <c r="H20" s="628">
        <f>1333360+5250</f>
        <v>1338610</v>
      </c>
      <c r="I20" s="628">
        <v>187721</v>
      </c>
      <c r="J20" s="629">
        <f t="shared" si="0"/>
        <v>14.023576695228632</v>
      </c>
    </row>
    <row r="21" spans="1:10" ht="18.95" customHeight="1" x14ac:dyDescent="0.2">
      <c r="A21" s="624" t="s">
        <v>554</v>
      </c>
      <c r="B21" s="631"/>
      <c r="C21" s="632"/>
      <c r="D21" s="644" t="s">
        <v>574</v>
      </c>
      <c r="E21" s="645"/>
      <c r="F21" s="646" t="s">
        <v>575</v>
      </c>
      <c r="G21" s="628">
        <f>SUM(G22:G28)</f>
        <v>13319200</v>
      </c>
      <c r="H21" s="628">
        <f>SUM(H22:H28)</f>
        <v>13319200</v>
      </c>
      <c r="I21" s="628">
        <f>SUM(I22:I28)</f>
        <v>2002260</v>
      </c>
      <c r="J21" s="629">
        <f t="shared" si="0"/>
        <v>15.032884857949428</v>
      </c>
    </row>
    <row r="22" spans="1:10" ht="18.95" customHeight="1" x14ac:dyDescent="0.2">
      <c r="A22" s="630" t="s">
        <v>554</v>
      </c>
      <c r="B22" s="631"/>
      <c r="C22" s="632"/>
      <c r="D22" s="633"/>
      <c r="E22" s="634" t="s">
        <v>576</v>
      </c>
      <c r="F22" s="647" t="s">
        <v>577</v>
      </c>
      <c r="G22" s="636">
        <f>756812+1176</f>
        <v>757988</v>
      </c>
      <c r="H22" s="636">
        <f>756812+1176</f>
        <v>757988</v>
      </c>
      <c r="I22" s="648">
        <v>112435</v>
      </c>
      <c r="J22" s="637">
        <f t="shared" si="0"/>
        <v>14.833348285197125</v>
      </c>
    </row>
    <row r="23" spans="1:10" ht="18.95" customHeight="1" x14ac:dyDescent="0.2">
      <c r="A23" s="630" t="s">
        <v>554</v>
      </c>
      <c r="B23" s="631"/>
      <c r="C23" s="632"/>
      <c r="D23" s="633"/>
      <c r="E23" s="634" t="s">
        <v>578</v>
      </c>
      <c r="F23" s="635" t="s">
        <v>579</v>
      </c>
      <c r="G23" s="636">
        <f>7405760+11760</f>
        <v>7417520</v>
      </c>
      <c r="H23" s="636">
        <f>7405760+11760</f>
        <v>7417520</v>
      </c>
      <c r="I23" s="648">
        <v>1123163</v>
      </c>
      <c r="J23" s="637">
        <f t="shared" si="0"/>
        <v>15.142028602551797</v>
      </c>
    </row>
    <row r="24" spans="1:10" ht="18.95" customHeight="1" x14ac:dyDescent="0.2">
      <c r="A24" s="630" t="s">
        <v>554</v>
      </c>
      <c r="B24" s="631"/>
      <c r="C24" s="632"/>
      <c r="D24" s="633"/>
      <c r="E24" s="634" t="s">
        <v>580</v>
      </c>
      <c r="F24" s="649" t="s">
        <v>581</v>
      </c>
      <c r="G24" s="636">
        <f>432471+672</f>
        <v>433143</v>
      </c>
      <c r="H24" s="636">
        <f>432471+672</f>
        <v>433143</v>
      </c>
      <c r="I24" s="648">
        <v>64774</v>
      </c>
      <c r="J24" s="637">
        <f t="shared" si="0"/>
        <v>14.954414592871176</v>
      </c>
    </row>
    <row r="25" spans="1:10" ht="18.95" customHeight="1" x14ac:dyDescent="0.2">
      <c r="A25" s="630" t="s">
        <v>554</v>
      </c>
      <c r="B25" s="631"/>
      <c r="C25" s="632"/>
      <c r="D25" s="633"/>
      <c r="E25" s="634" t="s">
        <v>582</v>
      </c>
      <c r="F25" s="649" t="s">
        <v>583</v>
      </c>
      <c r="G25" s="636">
        <f>1567656+2520</f>
        <v>1570176</v>
      </c>
      <c r="H25" s="636">
        <f>1567656+2520</f>
        <v>1570176</v>
      </c>
      <c r="I25" s="648">
        <v>225941</v>
      </c>
      <c r="J25" s="637">
        <f t="shared" si="0"/>
        <v>14.389533402624929</v>
      </c>
    </row>
    <row r="26" spans="1:10" ht="18.95" customHeight="1" x14ac:dyDescent="0.2">
      <c r="A26" s="630" t="s">
        <v>554</v>
      </c>
      <c r="B26" s="631"/>
      <c r="C26" s="632"/>
      <c r="D26" s="633"/>
      <c r="E26" s="634" t="s">
        <v>584</v>
      </c>
      <c r="F26" s="649" t="s">
        <v>585</v>
      </c>
      <c r="G26" s="636">
        <f>513556+840</f>
        <v>514396</v>
      </c>
      <c r="H26" s="636">
        <f>513556+840</f>
        <v>514396</v>
      </c>
      <c r="I26" s="648">
        <v>74488</v>
      </c>
      <c r="J26" s="637">
        <f t="shared" si="0"/>
        <v>14.480672478013048</v>
      </c>
    </row>
    <row r="27" spans="1:10" ht="18.95" customHeight="1" x14ac:dyDescent="0.2">
      <c r="A27" s="630" t="s">
        <v>554</v>
      </c>
      <c r="B27" s="631"/>
      <c r="C27" s="632"/>
      <c r="D27" s="633"/>
      <c r="E27" s="634" t="s">
        <v>586</v>
      </c>
      <c r="F27" s="649" t="s">
        <v>587</v>
      </c>
      <c r="G27" s="636">
        <f>135157+210</f>
        <v>135367</v>
      </c>
      <c r="H27" s="636">
        <f>135157+210</f>
        <v>135367</v>
      </c>
      <c r="I27" s="648">
        <v>20263</v>
      </c>
      <c r="J27" s="637">
        <f t="shared" si="0"/>
        <v>14.968936299098006</v>
      </c>
    </row>
    <row r="28" spans="1:10" ht="18.95" customHeight="1" x14ac:dyDescent="0.2">
      <c r="A28" s="630" t="s">
        <v>554</v>
      </c>
      <c r="B28" s="631"/>
      <c r="C28" s="632"/>
      <c r="D28" s="633"/>
      <c r="E28" s="634" t="s">
        <v>588</v>
      </c>
      <c r="F28" s="649" t="s">
        <v>589</v>
      </c>
      <c r="G28" s="636">
        <f>2486620+3990</f>
        <v>2490610</v>
      </c>
      <c r="H28" s="636">
        <f>2486620+3990</f>
        <v>2490610</v>
      </c>
      <c r="I28" s="648">
        <v>381196</v>
      </c>
      <c r="J28" s="637">
        <f t="shared" si="0"/>
        <v>15.305326807488928</v>
      </c>
    </row>
    <row r="29" spans="1:10" ht="18.95" customHeight="1" x14ac:dyDescent="0.2">
      <c r="A29" s="624" t="s">
        <v>554</v>
      </c>
      <c r="B29" s="631"/>
      <c r="C29" s="632"/>
      <c r="D29" s="644" t="s">
        <v>590</v>
      </c>
      <c r="E29" s="650"/>
      <c r="F29" s="651" t="s">
        <v>591</v>
      </c>
      <c r="G29" s="628">
        <v>1830715</v>
      </c>
      <c r="H29" s="628">
        <v>1830715</v>
      </c>
      <c r="I29" s="628">
        <v>248215</v>
      </c>
      <c r="J29" s="629">
        <f t="shared" si="0"/>
        <v>13.558363808675844</v>
      </c>
    </row>
    <row r="30" spans="1:10" ht="18.95" customHeight="1" x14ac:dyDescent="0.25">
      <c r="A30" s="617" t="s">
        <v>554</v>
      </c>
      <c r="B30" s="638"/>
      <c r="C30" s="652" t="s">
        <v>592</v>
      </c>
      <c r="D30" s="639"/>
      <c r="E30" s="653"/>
      <c r="F30" s="641" t="s">
        <v>593</v>
      </c>
      <c r="G30" s="654">
        <f>SUM(G31+G35+G40+G50+G62+G56+G65)</f>
        <v>30244728</v>
      </c>
      <c r="H30" s="654">
        <f>SUM(H31+H35+H40+H50+H62+H56+H65)</f>
        <v>30244728</v>
      </c>
      <c r="I30" s="655">
        <f>SUM(I31+I35+I40+I50+I62+I56+I65)</f>
        <v>4222798</v>
      </c>
      <c r="J30" s="623">
        <f t="shared" si="0"/>
        <v>13.962096137878971</v>
      </c>
    </row>
    <row r="31" spans="1:10" ht="18.95" customHeight="1" x14ac:dyDescent="0.2">
      <c r="A31" s="624" t="s">
        <v>554</v>
      </c>
      <c r="B31" s="656"/>
      <c r="C31" s="657"/>
      <c r="D31" s="625" t="s">
        <v>594</v>
      </c>
      <c r="E31" s="658"/>
      <c r="F31" s="627" t="s">
        <v>595</v>
      </c>
      <c r="G31" s="659">
        <f>SUM(G32:G34)</f>
        <v>179423</v>
      </c>
      <c r="H31" s="659">
        <f>SUM(H32:H34)</f>
        <v>179423</v>
      </c>
      <c r="I31" s="659">
        <f>SUM(I32:I34)</f>
        <v>17958</v>
      </c>
      <c r="J31" s="629">
        <f t="shared" si="0"/>
        <v>10.008750271704296</v>
      </c>
    </row>
    <row r="32" spans="1:10" ht="18.95" customHeight="1" x14ac:dyDescent="0.2">
      <c r="A32" s="630" t="s">
        <v>554</v>
      </c>
      <c r="B32" s="656"/>
      <c r="C32" s="660"/>
      <c r="D32" s="661"/>
      <c r="E32" s="662">
        <v>631001</v>
      </c>
      <c r="F32" s="663" t="s">
        <v>596</v>
      </c>
      <c r="G32" s="664">
        <v>157563</v>
      </c>
      <c r="H32" s="664">
        <v>157563</v>
      </c>
      <c r="I32" s="664">
        <v>17698</v>
      </c>
      <c r="J32" s="637">
        <f t="shared" si="0"/>
        <v>11.232332463839862</v>
      </c>
    </row>
    <row r="33" spans="1:10" ht="18.95" customHeight="1" x14ac:dyDescent="0.2">
      <c r="A33" s="630" t="s">
        <v>554</v>
      </c>
      <c r="B33" s="656"/>
      <c r="C33" s="660"/>
      <c r="D33" s="661"/>
      <c r="E33" s="662">
        <v>631002</v>
      </c>
      <c r="F33" s="663" t="s">
        <v>597</v>
      </c>
      <c r="G33" s="664">
        <v>20000</v>
      </c>
      <c r="H33" s="664">
        <v>20000</v>
      </c>
      <c r="I33" s="664">
        <v>260</v>
      </c>
      <c r="J33" s="637">
        <f t="shared" si="0"/>
        <v>1.3</v>
      </c>
    </row>
    <row r="34" spans="1:10" ht="18.95" customHeight="1" x14ac:dyDescent="0.2">
      <c r="A34" s="630" t="s">
        <v>554</v>
      </c>
      <c r="B34" s="656"/>
      <c r="C34" s="660"/>
      <c r="D34" s="661"/>
      <c r="E34" s="662">
        <v>631004</v>
      </c>
      <c r="F34" s="663" t="s">
        <v>598</v>
      </c>
      <c r="G34" s="664">
        <v>1860</v>
      </c>
      <c r="H34" s="664">
        <v>1860</v>
      </c>
      <c r="I34" s="664">
        <v>0</v>
      </c>
      <c r="J34" s="637">
        <f t="shared" si="0"/>
        <v>0</v>
      </c>
    </row>
    <row r="35" spans="1:10" ht="18.95" customHeight="1" x14ac:dyDescent="0.2">
      <c r="A35" s="624" t="s">
        <v>554</v>
      </c>
      <c r="B35" s="656"/>
      <c r="C35" s="657"/>
      <c r="D35" s="625" t="s">
        <v>599</v>
      </c>
      <c r="E35" s="658"/>
      <c r="F35" s="627" t="s">
        <v>600</v>
      </c>
      <c r="G35" s="659">
        <f>SUM(G36:G39)</f>
        <v>9791567</v>
      </c>
      <c r="H35" s="659">
        <f>SUM(H36:H39)</f>
        <v>9733334</v>
      </c>
      <c r="I35" s="659">
        <f>SUM(I36:I39)</f>
        <v>1693723</v>
      </c>
      <c r="J35" s="629">
        <f t="shared" si="0"/>
        <v>17.401262506762841</v>
      </c>
    </row>
    <row r="36" spans="1:10" ht="18.95" customHeight="1" x14ac:dyDescent="0.2">
      <c r="A36" s="630" t="s">
        <v>554</v>
      </c>
      <c r="B36" s="656"/>
      <c r="C36" s="657"/>
      <c r="D36" s="665"/>
      <c r="E36" s="666">
        <v>632001</v>
      </c>
      <c r="F36" s="667" t="s">
        <v>601</v>
      </c>
      <c r="G36" s="664">
        <v>1821532</v>
      </c>
      <c r="H36" s="664">
        <v>1768834</v>
      </c>
      <c r="I36" s="664">
        <v>245836</v>
      </c>
      <c r="J36" s="637">
        <f t="shared" si="0"/>
        <v>13.898195082184085</v>
      </c>
    </row>
    <row r="37" spans="1:10" ht="18.95" customHeight="1" x14ac:dyDescent="0.2">
      <c r="A37" s="630" t="s">
        <v>554</v>
      </c>
      <c r="B37" s="656"/>
      <c r="C37" s="657"/>
      <c r="D37" s="665"/>
      <c r="E37" s="666">
        <v>632002</v>
      </c>
      <c r="F37" s="667" t="s">
        <v>602</v>
      </c>
      <c r="G37" s="664">
        <v>179261</v>
      </c>
      <c r="H37" s="664">
        <v>179261</v>
      </c>
      <c r="I37" s="664">
        <v>12475</v>
      </c>
      <c r="J37" s="637">
        <f t="shared" si="0"/>
        <v>6.9591266365801818</v>
      </c>
    </row>
    <row r="38" spans="1:10" ht="18.95" customHeight="1" x14ac:dyDescent="0.2">
      <c r="A38" s="630" t="s">
        <v>554</v>
      </c>
      <c r="B38" s="656"/>
      <c r="C38" s="657"/>
      <c r="D38" s="665"/>
      <c r="E38" s="666">
        <v>632003</v>
      </c>
      <c r="F38" s="668" t="s">
        <v>603</v>
      </c>
      <c r="G38" s="664">
        <v>6449024</v>
      </c>
      <c r="H38" s="664">
        <f>6334087+109402</f>
        <v>6443489</v>
      </c>
      <c r="I38" s="664">
        <v>1290569</v>
      </c>
      <c r="J38" s="637">
        <f t="shared" si="0"/>
        <v>20.029040167524148</v>
      </c>
    </row>
    <row r="39" spans="1:10" ht="18.95" customHeight="1" x14ac:dyDescent="0.2">
      <c r="A39" s="630" t="s">
        <v>554</v>
      </c>
      <c r="B39" s="656"/>
      <c r="C39" s="657"/>
      <c r="D39" s="665"/>
      <c r="E39" s="666">
        <v>632004</v>
      </c>
      <c r="F39" s="668" t="s">
        <v>604</v>
      </c>
      <c r="G39" s="664">
        <v>1341750</v>
      </c>
      <c r="H39" s="664">
        <v>1341750</v>
      </c>
      <c r="I39" s="664">
        <v>144843</v>
      </c>
      <c r="J39" s="637">
        <f t="shared" si="0"/>
        <v>10.795081050866406</v>
      </c>
    </row>
    <row r="40" spans="1:10" ht="18.95" customHeight="1" x14ac:dyDescent="0.2">
      <c r="A40" s="624" t="s">
        <v>554</v>
      </c>
      <c r="B40" s="656"/>
      <c r="C40" s="657"/>
      <c r="D40" s="625" t="s">
        <v>605</v>
      </c>
      <c r="E40" s="658"/>
      <c r="F40" s="627" t="s">
        <v>606</v>
      </c>
      <c r="G40" s="659">
        <f>SUM(G41:G49)</f>
        <v>1515968</v>
      </c>
      <c r="H40" s="659">
        <f>SUM(H41:H49)</f>
        <v>1528088</v>
      </c>
      <c r="I40" s="659">
        <f>SUM(I41:I49)</f>
        <v>48666</v>
      </c>
      <c r="J40" s="629">
        <f t="shared" si="0"/>
        <v>3.1847642282381643</v>
      </c>
    </row>
    <row r="41" spans="1:10" ht="18.95" customHeight="1" x14ac:dyDescent="0.2">
      <c r="A41" s="630" t="s">
        <v>554</v>
      </c>
      <c r="B41" s="656"/>
      <c r="C41" s="657"/>
      <c r="D41" s="669"/>
      <c r="E41" s="670" t="s">
        <v>607</v>
      </c>
      <c r="F41" s="671" t="s">
        <v>608</v>
      </c>
      <c r="G41" s="648">
        <v>30430</v>
      </c>
      <c r="H41" s="648">
        <v>35937</v>
      </c>
      <c r="I41" s="648">
        <v>1628</v>
      </c>
      <c r="J41" s="637">
        <f t="shared" si="0"/>
        <v>4.5301499846954387</v>
      </c>
    </row>
    <row r="42" spans="1:10" ht="18.95" customHeight="1" x14ac:dyDescent="0.2">
      <c r="A42" s="630" t="s">
        <v>554</v>
      </c>
      <c r="B42" s="656"/>
      <c r="C42" s="657"/>
      <c r="D42" s="669"/>
      <c r="E42" s="670" t="s">
        <v>609</v>
      </c>
      <c r="F42" s="671" t="s">
        <v>610</v>
      </c>
      <c r="G42" s="648">
        <v>60</v>
      </c>
      <c r="H42" s="648">
        <v>60</v>
      </c>
      <c r="I42" s="648">
        <v>0</v>
      </c>
      <c r="J42" s="637">
        <f t="shared" si="0"/>
        <v>0</v>
      </c>
    </row>
    <row r="43" spans="1:10" ht="18.95" customHeight="1" x14ac:dyDescent="0.2">
      <c r="A43" s="630" t="s">
        <v>554</v>
      </c>
      <c r="B43" s="656"/>
      <c r="C43" s="657"/>
      <c r="D43" s="669"/>
      <c r="E43" s="670" t="s">
        <v>611</v>
      </c>
      <c r="F43" s="671" t="s">
        <v>612</v>
      </c>
      <c r="G43" s="648">
        <v>607</v>
      </c>
      <c r="H43" s="648">
        <v>607</v>
      </c>
      <c r="I43" s="648">
        <v>0</v>
      </c>
      <c r="J43" s="637">
        <f t="shared" si="0"/>
        <v>0</v>
      </c>
    </row>
    <row r="44" spans="1:10" ht="18.95" customHeight="1" x14ac:dyDescent="0.2">
      <c r="A44" s="630" t="s">
        <v>554</v>
      </c>
      <c r="B44" s="656"/>
      <c r="C44" s="657"/>
      <c r="D44" s="669"/>
      <c r="E44" s="670" t="s">
        <v>613</v>
      </c>
      <c r="F44" s="671" t="s">
        <v>614</v>
      </c>
      <c r="G44" s="648">
        <v>6850</v>
      </c>
      <c r="H44" s="648">
        <v>8046</v>
      </c>
      <c r="I44" s="648">
        <v>252</v>
      </c>
      <c r="J44" s="637">
        <f t="shared" si="0"/>
        <v>3.1319910514541389</v>
      </c>
    </row>
    <row r="45" spans="1:10" ht="18.95" customHeight="1" x14ac:dyDescent="0.2">
      <c r="A45" s="630" t="s">
        <v>554</v>
      </c>
      <c r="B45" s="656"/>
      <c r="C45" s="657"/>
      <c r="D45" s="669"/>
      <c r="E45" s="670" t="s">
        <v>615</v>
      </c>
      <c r="F45" s="671" t="s">
        <v>616</v>
      </c>
      <c r="G45" s="648">
        <v>1416134</v>
      </c>
      <c r="H45" s="648">
        <v>1421454</v>
      </c>
      <c r="I45" s="648">
        <v>44432</v>
      </c>
      <c r="J45" s="637">
        <f t="shared" si="0"/>
        <v>3.1258134276592839</v>
      </c>
    </row>
    <row r="46" spans="1:10" ht="18.95" customHeight="1" x14ac:dyDescent="0.2">
      <c r="A46" s="630" t="s">
        <v>554</v>
      </c>
      <c r="B46" s="656"/>
      <c r="C46" s="657"/>
      <c r="D46" s="669"/>
      <c r="E46" s="670" t="s">
        <v>617</v>
      </c>
      <c r="F46" s="671" t="s">
        <v>618</v>
      </c>
      <c r="G46" s="648">
        <v>13440</v>
      </c>
      <c r="H46" s="648">
        <v>13537</v>
      </c>
      <c r="I46" s="648">
        <v>1028</v>
      </c>
      <c r="J46" s="637">
        <f t="shared" si="0"/>
        <v>7.5940016251754452</v>
      </c>
    </row>
    <row r="47" spans="1:10" ht="18.95" customHeight="1" x14ac:dyDescent="0.2">
      <c r="A47" s="630" t="s">
        <v>554</v>
      </c>
      <c r="B47" s="656"/>
      <c r="C47" s="657"/>
      <c r="D47" s="669"/>
      <c r="E47" s="670" t="s">
        <v>619</v>
      </c>
      <c r="F47" s="671" t="s">
        <v>620</v>
      </c>
      <c r="G47" s="648">
        <v>19755</v>
      </c>
      <c r="H47" s="648">
        <v>19755</v>
      </c>
      <c r="I47" s="648">
        <v>232</v>
      </c>
      <c r="J47" s="637">
        <f t="shared" si="0"/>
        <v>1.1743862313338396</v>
      </c>
    </row>
    <row r="48" spans="1:10" ht="18.95" customHeight="1" x14ac:dyDescent="0.2">
      <c r="A48" s="630" t="s">
        <v>554</v>
      </c>
      <c r="B48" s="656"/>
      <c r="C48" s="657"/>
      <c r="D48" s="669"/>
      <c r="E48" s="670" t="s">
        <v>621</v>
      </c>
      <c r="F48" s="671" t="s">
        <v>622</v>
      </c>
      <c r="G48" s="648">
        <v>10000</v>
      </c>
      <c r="H48" s="648">
        <v>10000</v>
      </c>
      <c r="I48" s="648">
        <v>0</v>
      </c>
      <c r="J48" s="637">
        <f t="shared" si="0"/>
        <v>0</v>
      </c>
    </row>
    <row r="49" spans="1:10" ht="18.95" customHeight="1" x14ac:dyDescent="0.2">
      <c r="A49" s="630" t="s">
        <v>554</v>
      </c>
      <c r="B49" s="656"/>
      <c r="C49" s="657"/>
      <c r="D49" s="669"/>
      <c r="E49" s="670" t="s">
        <v>623</v>
      </c>
      <c r="F49" s="671" t="s">
        <v>624</v>
      </c>
      <c r="G49" s="648">
        <v>18692</v>
      </c>
      <c r="H49" s="648">
        <v>18692</v>
      </c>
      <c r="I49" s="648">
        <v>1094</v>
      </c>
      <c r="J49" s="637">
        <f t="shared" si="0"/>
        <v>5.8527712390327409</v>
      </c>
    </row>
    <row r="50" spans="1:10" ht="18.95" customHeight="1" x14ac:dyDescent="0.2">
      <c r="A50" s="624" t="s">
        <v>554</v>
      </c>
      <c r="B50" s="656"/>
      <c r="C50" s="657"/>
      <c r="D50" s="625" t="s">
        <v>625</v>
      </c>
      <c r="E50" s="658"/>
      <c r="F50" s="627" t="s">
        <v>626</v>
      </c>
      <c r="G50" s="659">
        <f>SUM(G51:G55)</f>
        <v>367868</v>
      </c>
      <c r="H50" s="659">
        <f>SUM(H51:H55)</f>
        <v>374137</v>
      </c>
      <c r="I50" s="659">
        <f>SUM(I51:I55)</f>
        <v>72675</v>
      </c>
      <c r="J50" s="629">
        <f t="shared" si="0"/>
        <v>19.424702715850074</v>
      </c>
    </row>
    <row r="51" spans="1:10" ht="18.95" customHeight="1" x14ac:dyDescent="0.2">
      <c r="A51" s="630" t="s">
        <v>554</v>
      </c>
      <c r="B51" s="656"/>
      <c r="C51" s="657"/>
      <c r="D51" s="665"/>
      <c r="E51" s="666">
        <v>634001</v>
      </c>
      <c r="F51" s="672" t="s">
        <v>627</v>
      </c>
      <c r="G51" s="664">
        <v>238990</v>
      </c>
      <c r="H51" s="664">
        <v>238990</v>
      </c>
      <c r="I51" s="664">
        <v>19980</v>
      </c>
      <c r="J51" s="637">
        <f t="shared" si="0"/>
        <v>8.360182434411481</v>
      </c>
    </row>
    <row r="52" spans="1:10" ht="18.95" customHeight="1" x14ac:dyDescent="0.2">
      <c r="A52" s="630" t="s">
        <v>554</v>
      </c>
      <c r="B52" s="656"/>
      <c r="C52" s="657"/>
      <c r="D52" s="665"/>
      <c r="E52" s="666">
        <v>634002</v>
      </c>
      <c r="F52" s="672" t="s">
        <v>628</v>
      </c>
      <c r="G52" s="664">
        <v>62480</v>
      </c>
      <c r="H52" s="664">
        <v>62335</v>
      </c>
      <c r="I52" s="664">
        <v>3644</v>
      </c>
      <c r="J52" s="637">
        <f t="shared" si="0"/>
        <v>5.845832999117671</v>
      </c>
    </row>
    <row r="53" spans="1:10" ht="18.95" customHeight="1" x14ac:dyDescent="0.2">
      <c r="A53" s="630" t="s">
        <v>554</v>
      </c>
      <c r="B53" s="656"/>
      <c r="C53" s="657"/>
      <c r="D53" s="673"/>
      <c r="E53" s="674" t="s">
        <v>629</v>
      </c>
      <c r="F53" s="671" t="s">
        <v>630</v>
      </c>
      <c r="G53" s="664">
        <v>58416</v>
      </c>
      <c r="H53" s="664">
        <v>59830</v>
      </c>
      <c r="I53" s="664">
        <v>42871</v>
      </c>
      <c r="J53" s="637">
        <f t="shared" si="0"/>
        <v>71.654688283469838</v>
      </c>
    </row>
    <row r="54" spans="1:10" ht="18.95" customHeight="1" x14ac:dyDescent="0.2">
      <c r="A54" s="630" t="s">
        <v>554</v>
      </c>
      <c r="B54" s="656"/>
      <c r="C54" s="657"/>
      <c r="D54" s="673"/>
      <c r="E54" s="666">
        <v>634004</v>
      </c>
      <c r="F54" s="675" t="s">
        <v>631</v>
      </c>
      <c r="G54" s="664">
        <v>805</v>
      </c>
      <c r="H54" s="664">
        <v>5805</v>
      </c>
      <c r="I54" s="664">
        <v>1890</v>
      </c>
      <c r="J54" s="637">
        <f t="shared" si="0"/>
        <v>32.558139534883722</v>
      </c>
    </row>
    <row r="55" spans="1:10" ht="18.95" customHeight="1" x14ac:dyDescent="0.2">
      <c r="A55" s="630" t="s">
        <v>554</v>
      </c>
      <c r="B55" s="656"/>
      <c r="C55" s="657"/>
      <c r="D55" s="673"/>
      <c r="E55" s="666">
        <v>634005</v>
      </c>
      <c r="F55" s="675" t="s">
        <v>632</v>
      </c>
      <c r="G55" s="664">
        <v>7177</v>
      </c>
      <c r="H55" s="664">
        <v>7177</v>
      </c>
      <c r="I55" s="664">
        <v>4290</v>
      </c>
      <c r="J55" s="637">
        <f t="shared" si="0"/>
        <v>59.774278946635086</v>
      </c>
    </row>
    <row r="56" spans="1:10" ht="18.95" customHeight="1" x14ac:dyDescent="0.2">
      <c r="A56" s="624" t="s">
        <v>554</v>
      </c>
      <c r="B56" s="656"/>
      <c r="C56" s="657"/>
      <c r="D56" s="625" t="s">
        <v>633</v>
      </c>
      <c r="E56" s="676"/>
      <c r="F56" s="627" t="s">
        <v>634</v>
      </c>
      <c r="G56" s="659">
        <f>SUM(G57:G61)</f>
        <v>9922402</v>
      </c>
      <c r="H56" s="659">
        <f>SUM(H57:H61)</f>
        <v>9925561</v>
      </c>
      <c r="I56" s="659">
        <f>SUM(I57:I61)</f>
        <v>1076184</v>
      </c>
      <c r="J56" s="629">
        <f t="shared" si="0"/>
        <v>10.842550864379353</v>
      </c>
    </row>
    <row r="57" spans="1:10" ht="18.95" customHeight="1" x14ac:dyDescent="0.2">
      <c r="A57" s="630" t="s">
        <v>554</v>
      </c>
      <c r="B57" s="656"/>
      <c r="C57" s="657"/>
      <c r="D57" s="665"/>
      <c r="E57" s="666">
        <v>635001</v>
      </c>
      <c r="F57" s="675" t="s">
        <v>635</v>
      </c>
      <c r="G57" s="664">
        <v>15703</v>
      </c>
      <c r="H57" s="664">
        <v>15703</v>
      </c>
      <c r="I57" s="664">
        <v>1512</v>
      </c>
      <c r="J57" s="677">
        <f t="shared" si="0"/>
        <v>9.6287333630516461</v>
      </c>
    </row>
    <row r="58" spans="1:10" ht="18.95" customHeight="1" x14ac:dyDescent="0.2">
      <c r="A58" s="630" t="s">
        <v>554</v>
      </c>
      <c r="B58" s="656"/>
      <c r="C58" s="657"/>
      <c r="D58" s="665"/>
      <c r="E58" s="666">
        <v>635002</v>
      </c>
      <c r="F58" s="675" t="s">
        <v>636</v>
      </c>
      <c r="G58" s="664">
        <v>9738845</v>
      </c>
      <c r="H58" s="664">
        <v>9738845</v>
      </c>
      <c r="I58" s="664">
        <v>1067784</v>
      </c>
      <c r="J58" s="677">
        <f t="shared" si="0"/>
        <v>10.964174909858407</v>
      </c>
    </row>
    <row r="59" spans="1:10" ht="18.95" customHeight="1" x14ac:dyDescent="0.2">
      <c r="A59" s="630" t="s">
        <v>554</v>
      </c>
      <c r="B59" s="656"/>
      <c r="C59" s="657"/>
      <c r="D59" s="665"/>
      <c r="E59" s="666">
        <v>635003</v>
      </c>
      <c r="F59" s="675" t="s">
        <v>637</v>
      </c>
      <c r="G59" s="664">
        <v>2250</v>
      </c>
      <c r="H59" s="664">
        <v>2250</v>
      </c>
      <c r="I59" s="664">
        <v>0</v>
      </c>
      <c r="J59" s="677">
        <f t="shared" si="0"/>
        <v>0</v>
      </c>
    </row>
    <row r="60" spans="1:10" ht="18.95" customHeight="1" x14ac:dyDescent="0.2">
      <c r="A60" s="630" t="s">
        <v>554</v>
      </c>
      <c r="B60" s="656"/>
      <c r="C60" s="657"/>
      <c r="D60" s="665"/>
      <c r="E60" s="666">
        <v>635004</v>
      </c>
      <c r="F60" s="675" t="s">
        <v>638</v>
      </c>
      <c r="G60" s="664">
        <v>83451</v>
      </c>
      <c r="H60" s="664">
        <v>86514</v>
      </c>
      <c r="I60" s="664">
        <v>2460</v>
      </c>
      <c r="J60" s="677">
        <f t="shared" si="0"/>
        <v>2.843470420972328</v>
      </c>
    </row>
    <row r="61" spans="1:10" ht="18.95" customHeight="1" x14ac:dyDescent="0.2">
      <c r="A61" s="630" t="s">
        <v>554</v>
      </c>
      <c r="B61" s="656"/>
      <c r="C61" s="657"/>
      <c r="D61" s="665"/>
      <c r="E61" s="666">
        <v>635006</v>
      </c>
      <c r="F61" s="672" t="s">
        <v>639</v>
      </c>
      <c r="G61" s="664">
        <v>82153</v>
      </c>
      <c r="H61" s="664">
        <v>82249</v>
      </c>
      <c r="I61" s="664">
        <v>4428</v>
      </c>
      <c r="J61" s="677">
        <f t="shared" si="0"/>
        <v>5.383652080876363</v>
      </c>
    </row>
    <row r="62" spans="1:10" ht="18.95" customHeight="1" x14ac:dyDescent="0.2">
      <c r="A62" s="624" t="s">
        <v>554</v>
      </c>
      <c r="B62" s="656"/>
      <c r="C62" s="657"/>
      <c r="D62" s="625" t="s">
        <v>640</v>
      </c>
      <c r="E62" s="658"/>
      <c r="F62" s="627" t="s">
        <v>641</v>
      </c>
      <c r="G62" s="659">
        <f>SUM(G63:G64)</f>
        <v>1999969</v>
      </c>
      <c r="H62" s="659">
        <f>SUM(H63:H64)</f>
        <v>1999732</v>
      </c>
      <c r="I62" s="659">
        <f>SUM(I63:I64)</f>
        <v>413890</v>
      </c>
      <c r="J62" s="629">
        <f t="shared" si="0"/>
        <v>20.697273434640241</v>
      </c>
    </row>
    <row r="63" spans="1:10" ht="18.95" customHeight="1" x14ac:dyDescent="0.2">
      <c r="A63" s="630" t="s">
        <v>554</v>
      </c>
      <c r="B63" s="656"/>
      <c r="C63" s="657"/>
      <c r="D63" s="678"/>
      <c r="E63" s="666">
        <v>636001</v>
      </c>
      <c r="F63" s="679" t="s">
        <v>642</v>
      </c>
      <c r="G63" s="664">
        <v>1984955</v>
      </c>
      <c r="H63" s="664">
        <v>1984718</v>
      </c>
      <c r="I63" s="664">
        <v>412291</v>
      </c>
      <c r="J63" s="637">
        <f t="shared" si="0"/>
        <v>20.773278621950322</v>
      </c>
    </row>
    <row r="64" spans="1:10" ht="18" customHeight="1" x14ac:dyDescent="0.2">
      <c r="A64" s="630" t="s">
        <v>554</v>
      </c>
      <c r="B64" s="656"/>
      <c r="C64" s="657"/>
      <c r="D64" s="678"/>
      <c r="E64" s="666">
        <v>636002</v>
      </c>
      <c r="F64" s="679" t="s">
        <v>643</v>
      </c>
      <c r="G64" s="664">
        <v>15014</v>
      </c>
      <c r="H64" s="664">
        <v>15014</v>
      </c>
      <c r="I64" s="664">
        <v>1599</v>
      </c>
      <c r="J64" s="637">
        <f t="shared" si="0"/>
        <v>10.650059944052218</v>
      </c>
    </row>
    <row r="65" spans="1:10" ht="18.95" customHeight="1" x14ac:dyDescent="0.2">
      <c r="A65" s="624" t="s">
        <v>554</v>
      </c>
      <c r="B65" s="656"/>
      <c r="C65" s="657"/>
      <c r="D65" s="625" t="s">
        <v>644</v>
      </c>
      <c r="E65" s="658"/>
      <c r="F65" s="627" t="s">
        <v>645</v>
      </c>
      <c r="G65" s="659">
        <f>SUM(G66:G83)</f>
        <v>6467531</v>
      </c>
      <c r="H65" s="659">
        <f>SUM(H66:H83)</f>
        <v>6504453</v>
      </c>
      <c r="I65" s="659">
        <f>SUM(I66:I83)</f>
        <v>899702</v>
      </c>
      <c r="J65" s="629">
        <f t="shared" si="0"/>
        <v>13.832093182931754</v>
      </c>
    </row>
    <row r="66" spans="1:10" ht="18.95" customHeight="1" x14ac:dyDescent="0.2">
      <c r="A66" s="630" t="s">
        <v>554</v>
      </c>
      <c r="B66" s="656"/>
      <c r="C66" s="657"/>
      <c r="D66" s="669"/>
      <c r="E66" s="670" t="s">
        <v>646</v>
      </c>
      <c r="F66" s="671" t="s">
        <v>647</v>
      </c>
      <c r="G66" s="664">
        <v>29874</v>
      </c>
      <c r="H66" s="664">
        <v>29874</v>
      </c>
      <c r="I66" s="664">
        <v>4755</v>
      </c>
      <c r="J66" s="677">
        <f t="shared" si="0"/>
        <v>15.91685077324764</v>
      </c>
    </row>
    <row r="67" spans="1:10" ht="18.95" customHeight="1" x14ac:dyDescent="0.2">
      <c r="A67" s="630" t="s">
        <v>554</v>
      </c>
      <c r="B67" s="656"/>
      <c r="C67" s="657"/>
      <c r="D67" s="669"/>
      <c r="E67" s="670" t="s">
        <v>648</v>
      </c>
      <c r="F67" s="671" t="s">
        <v>649</v>
      </c>
      <c r="G67" s="664">
        <v>7980</v>
      </c>
      <c r="H67" s="664">
        <v>7980</v>
      </c>
      <c r="I67" s="664">
        <v>456</v>
      </c>
      <c r="J67" s="677">
        <f t="shared" si="0"/>
        <v>5.7142857142857144</v>
      </c>
    </row>
    <row r="68" spans="1:10" ht="18.95" customHeight="1" x14ac:dyDescent="0.2">
      <c r="A68" s="630" t="s">
        <v>554</v>
      </c>
      <c r="B68" s="656"/>
      <c r="C68" s="657"/>
      <c r="D68" s="669"/>
      <c r="E68" s="670" t="s">
        <v>650</v>
      </c>
      <c r="F68" s="671" t="s">
        <v>651</v>
      </c>
      <c r="G68" s="664">
        <v>1112333</v>
      </c>
      <c r="H68" s="664">
        <v>1142656</v>
      </c>
      <c r="I68" s="664">
        <v>35438</v>
      </c>
      <c r="J68" s="677">
        <f t="shared" si="0"/>
        <v>3.101370841268063</v>
      </c>
    </row>
    <row r="69" spans="1:10" ht="18.95" customHeight="1" x14ac:dyDescent="0.2">
      <c r="A69" s="630" t="s">
        <v>554</v>
      </c>
      <c r="B69" s="656"/>
      <c r="C69" s="657"/>
      <c r="D69" s="669"/>
      <c r="E69" s="670" t="s">
        <v>652</v>
      </c>
      <c r="F69" s="671" t="s">
        <v>653</v>
      </c>
      <c r="G69" s="664">
        <v>1198233</v>
      </c>
      <c r="H69" s="664">
        <v>1210390</v>
      </c>
      <c r="I69" s="664">
        <v>115890</v>
      </c>
      <c r="J69" s="677">
        <f t="shared" si="0"/>
        <v>9.5745999223390807</v>
      </c>
    </row>
    <row r="70" spans="1:10" ht="18.95" customHeight="1" x14ac:dyDescent="0.2">
      <c r="A70" s="630" t="s">
        <v>554</v>
      </c>
      <c r="B70" s="656"/>
      <c r="C70" s="657"/>
      <c r="D70" s="669"/>
      <c r="E70" s="670" t="s">
        <v>654</v>
      </c>
      <c r="F70" s="671" t="s">
        <v>595</v>
      </c>
      <c r="G70" s="664">
        <v>632</v>
      </c>
      <c r="H70" s="664">
        <v>632</v>
      </c>
      <c r="I70" s="664">
        <v>18</v>
      </c>
      <c r="J70" s="677">
        <f t="shared" si="0"/>
        <v>2.8481012658227849</v>
      </c>
    </row>
    <row r="71" spans="1:10" s="685" customFormat="1" ht="18" customHeight="1" x14ac:dyDescent="0.2">
      <c r="A71" s="680" t="s">
        <v>554</v>
      </c>
      <c r="B71" s="681"/>
      <c r="C71" s="657"/>
      <c r="D71" s="682"/>
      <c r="E71" s="683" t="s">
        <v>655</v>
      </c>
      <c r="F71" s="684" t="s">
        <v>656</v>
      </c>
      <c r="G71" s="664">
        <v>0</v>
      </c>
      <c r="H71" s="664">
        <v>0</v>
      </c>
      <c r="I71" s="664">
        <v>0</v>
      </c>
      <c r="J71" s="677">
        <v>0</v>
      </c>
    </row>
    <row r="72" spans="1:10" ht="18.95" customHeight="1" x14ac:dyDescent="0.2">
      <c r="A72" s="630" t="s">
        <v>554</v>
      </c>
      <c r="B72" s="656"/>
      <c r="C72" s="657"/>
      <c r="D72" s="669"/>
      <c r="E72" s="670" t="s">
        <v>657</v>
      </c>
      <c r="F72" s="671" t="s">
        <v>658</v>
      </c>
      <c r="G72" s="664">
        <v>11229</v>
      </c>
      <c r="H72" s="664">
        <v>13979</v>
      </c>
      <c r="I72" s="664">
        <v>2386</v>
      </c>
      <c r="J72" s="677">
        <f t="shared" si="0"/>
        <v>17.068459832606052</v>
      </c>
    </row>
    <row r="73" spans="1:10" ht="18.95" customHeight="1" x14ac:dyDescent="0.2">
      <c r="A73" s="630" t="s">
        <v>554</v>
      </c>
      <c r="B73" s="656"/>
      <c r="C73" s="657"/>
      <c r="D73" s="669"/>
      <c r="E73" s="670" t="s">
        <v>659</v>
      </c>
      <c r="F73" s="671" t="s">
        <v>660</v>
      </c>
      <c r="G73" s="664">
        <v>956410</v>
      </c>
      <c r="H73" s="664">
        <v>959422</v>
      </c>
      <c r="I73" s="664">
        <v>273684</v>
      </c>
      <c r="J73" s="677">
        <f t="shared" si="0"/>
        <v>28.525924984000785</v>
      </c>
    </row>
    <row r="74" spans="1:10" ht="18.95" customHeight="1" x14ac:dyDescent="0.2">
      <c r="A74" s="630" t="s">
        <v>554</v>
      </c>
      <c r="B74" s="656"/>
      <c r="C74" s="657"/>
      <c r="D74" s="669"/>
      <c r="E74" s="670" t="s">
        <v>661</v>
      </c>
      <c r="F74" s="671" t="s">
        <v>662</v>
      </c>
      <c r="G74" s="664">
        <v>1549591</v>
      </c>
      <c r="H74" s="664">
        <v>1538271</v>
      </c>
      <c r="I74" s="664">
        <v>233791</v>
      </c>
      <c r="J74" s="677">
        <f t="shared" si="0"/>
        <v>15.198297309121736</v>
      </c>
    </row>
    <row r="75" spans="1:10" ht="18.95" customHeight="1" x14ac:dyDescent="0.2">
      <c r="A75" s="630" t="s">
        <v>554</v>
      </c>
      <c r="B75" s="656"/>
      <c r="C75" s="657"/>
      <c r="D75" s="669"/>
      <c r="E75" s="670" t="s">
        <v>663</v>
      </c>
      <c r="F75" s="671" t="s">
        <v>664</v>
      </c>
      <c r="G75" s="664">
        <v>16863</v>
      </c>
      <c r="H75" s="664">
        <v>16863</v>
      </c>
      <c r="I75" s="664">
        <v>8397</v>
      </c>
      <c r="J75" s="677">
        <f t="shared" ref="J75:J92" si="1">SUM($I75/H75)*100</f>
        <v>49.795410069382676</v>
      </c>
    </row>
    <row r="76" spans="1:10" ht="18.95" customHeight="1" x14ac:dyDescent="0.2">
      <c r="A76" s="630" t="s">
        <v>554</v>
      </c>
      <c r="B76" s="656"/>
      <c r="C76" s="657"/>
      <c r="D76" s="669"/>
      <c r="E76" s="670" t="s">
        <v>665</v>
      </c>
      <c r="F76" s="671" t="s">
        <v>666</v>
      </c>
      <c r="G76" s="664">
        <v>687645</v>
      </c>
      <c r="H76" s="664">
        <v>687645</v>
      </c>
      <c r="I76" s="686">
        <v>88962</v>
      </c>
      <c r="J76" s="677">
        <f t="shared" si="1"/>
        <v>12.937198699910565</v>
      </c>
    </row>
    <row r="77" spans="1:10" ht="18.95" customHeight="1" x14ac:dyDescent="0.2">
      <c r="A77" s="630" t="s">
        <v>554</v>
      </c>
      <c r="B77" s="656"/>
      <c r="C77" s="657"/>
      <c r="D77" s="669"/>
      <c r="E77" s="670" t="s">
        <v>667</v>
      </c>
      <c r="F77" s="671" t="s">
        <v>668</v>
      </c>
      <c r="G77" s="664">
        <v>8250</v>
      </c>
      <c r="H77" s="664">
        <v>8250</v>
      </c>
      <c r="I77" s="664">
        <v>872</v>
      </c>
      <c r="J77" s="677">
        <f t="shared" si="1"/>
        <v>10.569696969696968</v>
      </c>
    </row>
    <row r="78" spans="1:10" ht="18.95" customHeight="1" x14ac:dyDescent="0.2">
      <c r="A78" s="630" t="s">
        <v>554</v>
      </c>
      <c r="B78" s="656"/>
      <c r="C78" s="657"/>
      <c r="D78" s="669"/>
      <c r="E78" s="670" t="s">
        <v>669</v>
      </c>
      <c r="F78" s="671" t="s">
        <v>670</v>
      </c>
      <c r="G78" s="664">
        <v>89685</v>
      </c>
      <c r="H78" s="664">
        <v>89685</v>
      </c>
      <c r="I78" s="664">
        <v>454</v>
      </c>
      <c r="J78" s="677">
        <f t="shared" si="1"/>
        <v>0.50621620114846411</v>
      </c>
    </row>
    <row r="79" spans="1:10" ht="18.95" customHeight="1" x14ac:dyDescent="0.2">
      <c r="A79" s="630" t="s">
        <v>554</v>
      </c>
      <c r="B79" s="656"/>
      <c r="C79" s="657"/>
      <c r="D79" s="669"/>
      <c r="E79" s="670" t="s">
        <v>671</v>
      </c>
      <c r="F79" s="671" t="s">
        <v>672</v>
      </c>
      <c r="G79" s="664">
        <v>71486</v>
      </c>
      <c r="H79" s="664">
        <v>71486</v>
      </c>
      <c r="I79" s="664">
        <v>13985</v>
      </c>
      <c r="J79" s="677">
        <f t="shared" si="1"/>
        <v>19.563271130011469</v>
      </c>
    </row>
    <row r="80" spans="1:10" ht="18.95" customHeight="1" x14ac:dyDescent="0.2">
      <c r="A80" s="630" t="s">
        <v>673</v>
      </c>
      <c r="B80" s="656"/>
      <c r="C80" s="657"/>
      <c r="D80" s="669"/>
      <c r="E80" s="670" t="s">
        <v>674</v>
      </c>
      <c r="F80" s="671" t="s">
        <v>675</v>
      </c>
      <c r="G80" s="664">
        <v>0</v>
      </c>
      <c r="H80" s="664">
        <v>0</v>
      </c>
      <c r="I80" s="664">
        <v>81904</v>
      </c>
      <c r="J80" s="677">
        <v>0</v>
      </c>
    </row>
    <row r="81" spans="1:10" ht="18.75" customHeight="1" x14ac:dyDescent="0.2">
      <c r="A81" s="630" t="s">
        <v>554</v>
      </c>
      <c r="B81" s="656"/>
      <c r="C81" s="657"/>
      <c r="D81" s="669"/>
      <c r="E81" s="670" t="s">
        <v>676</v>
      </c>
      <c r="F81" s="671" t="s">
        <v>677</v>
      </c>
      <c r="G81" s="664">
        <v>70000</v>
      </c>
      <c r="H81" s="664">
        <f>97498-17498-10000</f>
        <v>70000</v>
      </c>
      <c r="I81" s="664">
        <v>38542</v>
      </c>
      <c r="J81" s="677">
        <f t="shared" si="1"/>
        <v>55.059999999999995</v>
      </c>
    </row>
    <row r="82" spans="1:10" ht="18.95" customHeight="1" x14ac:dyDescent="0.2">
      <c r="A82" s="630" t="s">
        <v>554</v>
      </c>
      <c r="B82" s="656"/>
      <c r="C82" s="657"/>
      <c r="D82" s="669"/>
      <c r="E82" s="670" t="s">
        <v>678</v>
      </c>
      <c r="F82" s="671" t="s">
        <v>679</v>
      </c>
      <c r="G82" s="664">
        <v>550300</v>
      </c>
      <c r="H82" s="664">
        <v>550300</v>
      </c>
      <c r="I82" s="664">
        <v>168</v>
      </c>
      <c r="J82" s="677">
        <f t="shared" si="1"/>
        <v>3.0528802471379249E-2</v>
      </c>
    </row>
    <row r="83" spans="1:10" ht="18.95" customHeight="1" x14ac:dyDescent="0.2">
      <c r="A83" s="630" t="s">
        <v>554</v>
      </c>
      <c r="B83" s="656"/>
      <c r="C83" s="657"/>
      <c r="D83" s="669"/>
      <c r="E83" s="670" t="s">
        <v>680</v>
      </c>
      <c r="F83" s="671" t="s">
        <v>681</v>
      </c>
      <c r="G83" s="664">
        <v>107020</v>
      </c>
      <c r="H83" s="664">
        <v>107020</v>
      </c>
      <c r="I83" s="664">
        <v>0</v>
      </c>
      <c r="J83" s="677">
        <f t="shared" si="1"/>
        <v>0</v>
      </c>
    </row>
    <row r="84" spans="1:10" ht="18.95" customHeight="1" x14ac:dyDescent="0.25">
      <c r="A84" s="617" t="s">
        <v>554</v>
      </c>
      <c r="B84" s="638"/>
      <c r="C84" s="652" t="s">
        <v>682</v>
      </c>
      <c r="D84" s="639"/>
      <c r="E84" s="653"/>
      <c r="F84" s="641" t="s">
        <v>683</v>
      </c>
      <c r="G84" s="687">
        <f>SUM(G85+G91)</f>
        <v>679000</v>
      </c>
      <c r="H84" s="687">
        <f>SUM(H85+H91)</f>
        <v>679000</v>
      </c>
      <c r="I84" s="687">
        <f>SUM(I85+I91)</f>
        <v>115905</v>
      </c>
      <c r="J84" s="623">
        <f t="shared" si="1"/>
        <v>17.069955817378499</v>
      </c>
    </row>
    <row r="85" spans="1:10" ht="18.95" customHeight="1" x14ac:dyDescent="0.2">
      <c r="A85" s="624" t="s">
        <v>554</v>
      </c>
      <c r="B85" s="656"/>
      <c r="C85" s="657"/>
      <c r="D85" s="625" t="s">
        <v>684</v>
      </c>
      <c r="E85" s="658"/>
      <c r="F85" s="627" t="s">
        <v>685</v>
      </c>
      <c r="G85" s="659">
        <f>SUM(G86:G90)</f>
        <v>637000</v>
      </c>
      <c r="H85" s="659">
        <f>SUM(H86:H90)</f>
        <v>637000</v>
      </c>
      <c r="I85" s="659">
        <f>SUM(I86:I90)</f>
        <v>108905</v>
      </c>
      <c r="J85" s="629">
        <f t="shared" si="1"/>
        <v>17.096546310832025</v>
      </c>
    </row>
    <row r="86" spans="1:10" ht="18.95" customHeight="1" x14ac:dyDescent="0.2">
      <c r="A86" s="630" t="s">
        <v>554</v>
      </c>
      <c r="B86" s="656"/>
      <c r="C86" s="657"/>
      <c r="D86" s="669"/>
      <c r="E86" s="670" t="s">
        <v>686</v>
      </c>
      <c r="F86" s="671" t="s">
        <v>687</v>
      </c>
      <c r="G86" s="664">
        <v>100000</v>
      </c>
      <c r="H86" s="664">
        <v>100000</v>
      </c>
      <c r="I86" s="686">
        <v>14870</v>
      </c>
      <c r="J86" s="637">
        <f t="shared" si="1"/>
        <v>14.87</v>
      </c>
    </row>
    <row r="87" spans="1:10" ht="18.95" customHeight="1" x14ac:dyDescent="0.2">
      <c r="A87" s="630" t="s">
        <v>554</v>
      </c>
      <c r="B87" s="656"/>
      <c r="C87" s="657"/>
      <c r="D87" s="669"/>
      <c r="E87" s="670" t="s">
        <v>688</v>
      </c>
      <c r="F87" s="671" t="s">
        <v>689</v>
      </c>
      <c r="G87" s="664">
        <v>168000</v>
      </c>
      <c r="H87" s="664">
        <v>168000</v>
      </c>
      <c r="I87" s="686">
        <v>39818</v>
      </c>
      <c r="J87" s="637">
        <f t="shared" si="1"/>
        <v>23.701190476190476</v>
      </c>
    </row>
    <row r="88" spans="1:10" ht="18.95" customHeight="1" x14ac:dyDescent="0.2">
      <c r="A88" s="630" t="s">
        <v>554</v>
      </c>
      <c r="B88" s="656"/>
      <c r="C88" s="657"/>
      <c r="D88" s="669"/>
      <c r="E88" s="670" t="s">
        <v>690</v>
      </c>
      <c r="F88" s="671" t="s">
        <v>691</v>
      </c>
      <c r="G88" s="664">
        <v>21739</v>
      </c>
      <c r="H88" s="664">
        <v>21739</v>
      </c>
      <c r="I88" s="686">
        <v>2432</v>
      </c>
      <c r="J88" s="637">
        <f t="shared" si="1"/>
        <v>11.187267123602741</v>
      </c>
    </row>
    <row r="89" spans="1:10" ht="18.75" customHeight="1" x14ac:dyDescent="0.2">
      <c r="A89" s="630" t="s">
        <v>554</v>
      </c>
      <c r="B89" s="656"/>
      <c r="C89" s="657"/>
      <c r="D89" s="669"/>
      <c r="E89" s="670" t="s">
        <v>692</v>
      </c>
      <c r="F89" s="671" t="s">
        <v>693</v>
      </c>
      <c r="G89" s="664">
        <v>347261</v>
      </c>
      <c r="H89" s="664">
        <v>347261</v>
      </c>
      <c r="I89" s="686">
        <v>51785</v>
      </c>
      <c r="J89" s="637">
        <f t="shared" si="1"/>
        <v>14.912414581539535</v>
      </c>
    </row>
    <row r="90" spans="1:10" ht="18.95" hidden="1" customHeight="1" x14ac:dyDescent="0.2">
      <c r="A90" s="630" t="s">
        <v>554</v>
      </c>
      <c r="B90" s="656"/>
      <c r="C90" s="657"/>
      <c r="D90" s="669"/>
      <c r="E90" s="670" t="s">
        <v>694</v>
      </c>
      <c r="F90" s="671" t="s">
        <v>695</v>
      </c>
      <c r="G90" s="664">
        <v>0</v>
      </c>
      <c r="H90" s="664">
        <v>0</v>
      </c>
      <c r="I90" s="664">
        <v>0</v>
      </c>
      <c r="J90" s="637" t="e">
        <f t="shared" si="1"/>
        <v>#DIV/0!</v>
      </c>
    </row>
    <row r="91" spans="1:10" ht="18.95" customHeight="1" x14ac:dyDescent="0.2">
      <c r="A91" s="624" t="s">
        <v>554</v>
      </c>
      <c r="B91" s="656"/>
      <c r="C91" s="657"/>
      <c r="D91" s="625" t="s">
        <v>696</v>
      </c>
      <c r="E91" s="670"/>
      <c r="F91" s="627" t="s">
        <v>697</v>
      </c>
      <c r="G91" s="659">
        <f>SUM(G92)</f>
        <v>42000</v>
      </c>
      <c r="H91" s="659">
        <f>SUM(H92)</f>
        <v>42000</v>
      </c>
      <c r="I91" s="659">
        <f>SUM(I92)</f>
        <v>7000</v>
      </c>
      <c r="J91" s="629">
        <f t="shared" si="1"/>
        <v>16.666666666666664</v>
      </c>
    </row>
    <row r="92" spans="1:10" ht="18.95" customHeight="1" x14ac:dyDescent="0.2">
      <c r="A92" s="630" t="s">
        <v>554</v>
      </c>
      <c r="B92" s="656"/>
      <c r="C92" s="657"/>
      <c r="D92" s="669"/>
      <c r="E92" s="670" t="s">
        <v>698</v>
      </c>
      <c r="F92" s="671" t="s">
        <v>699</v>
      </c>
      <c r="G92" s="664">
        <v>42000</v>
      </c>
      <c r="H92" s="664">
        <v>42000</v>
      </c>
      <c r="I92" s="664">
        <v>7000</v>
      </c>
      <c r="J92" s="637">
        <f t="shared" si="1"/>
        <v>16.666666666666664</v>
      </c>
    </row>
    <row r="93" spans="1:10" ht="15" thickBot="1" x14ac:dyDescent="0.25">
      <c r="A93" s="688"/>
      <c r="B93" s="689"/>
      <c r="C93" s="690"/>
      <c r="D93" s="690"/>
      <c r="E93" s="691"/>
      <c r="F93" s="692"/>
      <c r="G93" s="693"/>
      <c r="H93" s="694"/>
      <c r="I93" s="693"/>
      <c r="J93" s="695"/>
    </row>
    <row r="94" spans="1:10" x14ac:dyDescent="0.2">
      <c r="B94" s="696"/>
      <c r="C94" s="696"/>
      <c r="D94" s="696"/>
      <c r="E94" s="696"/>
      <c r="F94" s="696"/>
    </row>
    <row r="95" spans="1:10" x14ac:dyDescent="0.2">
      <c r="B95" s="696"/>
      <c r="C95" s="696"/>
      <c r="D95" s="696"/>
      <c r="E95" s="696"/>
      <c r="F95" s="696"/>
      <c r="I95" s="697"/>
    </row>
    <row r="96" spans="1:10" x14ac:dyDescent="0.2">
      <c r="B96" s="696"/>
      <c r="C96" s="696"/>
      <c r="D96" s="696"/>
      <c r="E96" s="696"/>
      <c r="F96" s="696"/>
      <c r="I96" s="697"/>
    </row>
    <row r="97" spans="2:6" x14ac:dyDescent="0.2">
      <c r="B97" s="696"/>
      <c r="C97" s="696"/>
      <c r="D97" s="696"/>
      <c r="E97" s="696"/>
      <c r="F97" s="696"/>
    </row>
    <row r="98" spans="2:6" x14ac:dyDescent="0.2">
      <c r="B98" s="696"/>
      <c r="C98" s="696"/>
      <c r="D98" s="696"/>
      <c r="E98" s="696"/>
      <c r="F98" s="696"/>
    </row>
    <row r="99" spans="2:6" x14ac:dyDescent="0.2">
      <c r="B99" s="696"/>
      <c r="C99" s="696"/>
      <c r="D99" s="696"/>
      <c r="E99" s="696"/>
      <c r="F99" s="696"/>
    </row>
    <row r="100" spans="2:6" x14ac:dyDescent="0.2">
      <c r="B100" s="696"/>
      <c r="C100" s="696"/>
      <c r="D100" s="696"/>
      <c r="E100" s="696"/>
      <c r="F100" s="696"/>
    </row>
    <row r="101" spans="2:6" x14ac:dyDescent="0.2">
      <c r="B101" s="696"/>
      <c r="C101" s="696"/>
      <c r="D101" s="696"/>
      <c r="E101" s="696"/>
      <c r="F101" s="696"/>
    </row>
    <row r="102" spans="2:6" x14ac:dyDescent="0.2">
      <c r="B102" s="696"/>
      <c r="C102" s="696"/>
      <c r="D102" s="696"/>
      <c r="E102" s="696"/>
      <c r="F102" s="696"/>
    </row>
    <row r="103" spans="2:6" x14ac:dyDescent="0.2">
      <c r="B103" s="696"/>
      <c r="C103" s="696"/>
      <c r="D103" s="696"/>
      <c r="E103" s="696"/>
      <c r="F103" s="696"/>
    </row>
    <row r="104" spans="2:6" x14ac:dyDescent="0.2">
      <c r="B104" s="696"/>
      <c r="C104" s="696"/>
      <c r="D104" s="696"/>
      <c r="E104" s="696"/>
      <c r="F104" s="696"/>
    </row>
    <row r="105" spans="2:6" x14ac:dyDescent="0.2">
      <c r="B105" s="696"/>
      <c r="C105" s="696"/>
      <c r="D105" s="696"/>
      <c r="E105" s="696"/>
      <c r="F105" s="696"/>
    </row>
    <row r="106" spans="2:6" x14ac:dyDescent="0.2">
      <c r="B106" s="696"/>
      <c r="C106" s="696"/>
      <c r="D106" s="696"/>
      <c r="E106" s="696"/>
      <c r="F106" s="696"/>
    </row>
    <row r="107" spans="2:6" x14ac:dyDescent="0.2">
      <c r="B107" s="696"/>
      <c r="C107" s="696"/>
      <c r="D107" s="696"/>
      <c r="E107" s="696"/>
      <c r="F107" s="696"/>
    </row>
    <row r="108" spans="2:6" x14ac:dyDescent="0.2">
      <c r="B108" s="696"/>
      <c r="C108" s="696"/>
      <c r="D108" s="696"/>
      <c r="E108" s="696"/>
      <c r="F108" s="696"/>
    </row>
    <row r="109" spans="2:6" x14ac:dyDescent="0.2">
      <c r="B109" s="696"/>
      <c r="C109" s="696"/>
      <c r="D109" s="696"/>
      <c r="E109" s="696"/>
      <c r="F109" s="696"/>
    </row>
    <row r="110" spans="2:6" x14ac:dyDescent="0.2">
      <c r="B110" s="696"/>
      <c r="C110" s="696"/>
      <c r="D110" s="696"/>
      <c r="E110" s="696"/>
      <c r="F110" s="696"/>
    </row>
    <row r="111" spans="2:6" x14ac:dyDescent="0.2">
      <c r="B111" s="696"/>
      <c r="C111" s="696"/>
      <c r="D111" s="696"/>
      <c r="E111" s="696"/>
      <c r="F111" s="696"/>
    </row>
    <row r="112" spans="2:6" x14ac:dyDescent="0.2">
      <c r="B112" s="696"/>
      <c r="C112" s="696"/>
      <c r="D112" s="696"/>
      <c r="E112" s="696"/>
      <c r="F112" s="696"/>
    </row>
    <row r="113" spans="2:6" x14ac:dyDescent="0.2">
      <c r="B113" s="696"/>
      <c r="C113" s="696"/>
      <c r="D113" s="696"/>
      <c r="E113" s="696"/>
      <c r="F113" s="696"/>
    </row>
    <row r="114" spans="2:6" x14ac:dyDescent="0.2">
      <c r="B114" s="696"/>
      <c r="C114" s="696"/>
      <c r="D114" s="696"/>
      <c r="E114" s="696"/>
      <c r="F114" s="696"/>
    </row>
    <row r="115" spans="2:6" x14ac:dyDescent="0.2">
      <c r="B115" s="696"/>
      <c r="C115" s="696"/>
      <c r="D115" s="696"/>
      <c r="E115" s="696"/>
      <c r="F115" s="696"/>
    </row>
    <row r="116" spans="2:6" x14ac:dyDescent="0.2">
      <c r="B116" s="696"/>
      <c r="C116" s="696"/>
      <c r="D116" s="696"/>
      <c r="E116" s="696"/>
      <c r="F116" s="696"/>
    </row>
    <row r="117" spans="2:6" x14ac:dyDescent="0.2">
      <c r="B117" s="696"/>
      <c r="C117" s="696"/>
      <c r="D117" s="696"/>
      <c r="E117" s="696"/>
      <c r="F117" s="696"/>
    </row>
    <row r="118" spans="2:6" x14ac:dyDescent="0.2">
      <c r="B118" s="696"/>
      <c r="C118" s="696"/>
      <c r="D118" s="696"/>
      <c r="E118" s="696"/>
      <c r="F118" s="696"/>
    </row>
    <row r="119" spans="2:6" x14ac:dyDescent="0.2">
      <c r="B119" s="696"/>
      <c r="C119" s="696"/>
      <c r="D119" s="696"/>
      <c r="E119" s="696"/>
      <c r="F119" s="696"/>
    </row>
    <row r="120" spans="2:6" x14ac:dyDescent="0.2">
      <c r="B120" s="696"/>
      <c r="C120" s="696"/>
      <c r="D120" s="696"/>
      <c r="E120" s="696"/>
      <c r="F120" s="696"/>
    </row>
    <row r="121" spans="2:6" x14ac:dyDescent="0.2">
      <c r="B121" s="696"/>
      <c r="C121" s="696"/>
      <c r="D121" s="696"/>
      <c r="E121" s="696"/>
      <c r="F121" s="696"/>
    </row>
    <row r="122" spans="2:6" x14ac:dyDescent="0.2">
      <c r="B122" s="696"/>
      <c r="C122" s="696"/>
      <c r="D122" s="696"/>
      <c r="E122" s="696"/>
      <c r="F122" s="696"/>
    </row>
    <row r="123" spans="2:6" x14ac:dyDescent="0.2">
      <c r="B123" s="696"/>
      <c r="C123" s="696"/>
      <c r="D123" s="696"/>
      <c r="E123" s="696"/>
      <c r="F123" s="696"/>
    </row>
    <row r="124" spans="2:6" x14ac:dyDescent="0.2">
      <c r="B124" s="696"/>
      <c r="C124" s="696"/>
      <c r="D124" s="696"/>
      <c r="E124" s="696"/>
      <c r="F124" s="696"/>
    </row>
    <row r="125" spans="2:6" x14ac:dyDescent="0.2">
      <c r="B125" s="696"/>
      <c r="C125" s="696"/>
      <c r="D125" s="696"/>
      <c r="E125" s="696"/>
      <c r="F125" s="696"/>
    </row>
    <row r="126" spans="2:6" x14ac:dyDescent="0.2">
      <c r="B126" s="696"/>
      <c r="C126" s="696"/>
      <c r="D126" s="696"/>
      <c r="E126" s="696"/>
      <c r="F126" s="696"/>
    </row>
    <row r="127" spans="2:6" x14ac:dyDescent="0.2">
      <c r="B127" s="696"/>
      <c r="C127" s="696"/>
      <c r="D127" s="696"/>
      <c r="E127" s="696"/>
      <c r="F127" s="696"/>
    </row>
    <row r="128" spans="2:6" x14ac:dyDescent="0.2">
      <c r="B128" s="696"/>
      <c r="C128" s="696"/>
      <c r="D128" s="696"/>
      <c r="E128" s="696"/>
      <c r="F128" s="696"/>
    </row>
    <row r="129" spans="2:6" x14ac:dyDescent="0.2">
      <c r="B129" s="696"/>
      <c r="C129" s="696"/>
      <c r="D129" s="696"/>
      <c r="E129" s="696"/>
      <c r="F129" s="696"/>
    </row>
    <row r="130" spans="2:6" x14ac:dyDescent="0.2">
      <c r="B130" s="696"/>
      <c r="C130" s="696"/>
      <c r="D130" s="696"/>
      <c r="E130" s="696"/>
      <c r="F130" s="696"/>
    </row>
    <row r="131" spans="2:6" x14ac:dyDescent="0.2">
      <c r="B131" s="696"/>
      <c r="C131" s="696"/>
      <c r="D131" s="696"/>
      <c r="E131" s="696"/>
      <c r="F131" s="696"/>
    </row>
    <row r="132" spans="2:6" x14ac:dyDescent="0.2">
      <c r="B132" s="696"/>
      <c r="C132" s="696"/>
      <c r="D132" s="696"/>
      <c r="E132" s="696"/>
      <c r="F132" s="696"/>
    </row>
    <row r="133" spans="2:6" x14ac:dyDescent="0.2">
      <c r="B133" s="696"/>
      <c r="C133" s="696"/>
      <c r="D133" s="696"/>
      <c r="E133" s="696"/>
      <c r="F133" s="696"/>
    </row>
    <row r="134" spans="2:6" x14ac:dyDescent="0.2">
      <c r="B134" s="696"/>
      <c r="C134" s="696"/>
      <c r="D134" s="696"/>
      <c r="E134" s="696"/>
      <c r="F134" s="696"/>
    </row>
    <row r="135" spans="2:6" x14ac:dyDescent="0.2">
      <c r="B135" s="696"/>
      <c r="C135" s="696"/>
      <c r="D135" s="696"/>
      <c r="E135" s="696"/>
      <c r="F135" s="696"/>
    </row>
    <row r="136" spans="2:6" x14ac:dyDescent="0.2">
      <c r="B136" s="696"/>
      <c r="C136" s="696"/>
      <c r="D136" s="696"/>
      <c r="E136" s="696"/>
      <c r="F136" s="696"/>
    </row>
    <row r="137" spans="2:6" x14ac:dyDescent="0.2">
      <c r="B137" s="696"/>
      <c r="C137" s="696"/>
      <c r="D137" s="696"/>
      <c r="E137" s="696"/>
      <c r="F137" s="696"/>
    </row>
    <row r="138" spans="2:6" x14ac:dyDescent="0.2">
      <c r="B138" s="696"/>
      <c r="C138" s="696"/>
      <c r="D138" s="696"/>
      <c r="E138" s="696"/>
      <c r="F138" s="696"/>
    </row>
    <row r="139" spans="2:6" x14ac:dyDescent="0.2">
      <c r="B139" s="696"/>
      <c r="C139" s="696"/>
      <c r="D139" s="696"/>
      <c r="E139" s="696"/>
      <c r="F139" s="696"/>
    </row>
    <row r="140" spans="2:6" x14ac:dyDescent="0.2">
      <c r="B140" s="696"/>
      <c r="C140" s="696"/>
      <c r="D140" s="696"/>
      <c r="E140" s="696"/>
      <c r="F140" s="696"/>
    </row>
    <row r="141" spans="2:6" x14ac:dyDescent="0.2">
      <c r="B141" s="696"/>
      <c r="C141" s="696"/>
      <c r="D141" s="696"/>
      <c r="E141" s="696"/>
      <c r="F141" s="696"/>
    </row>
    <row r="142" spans="2:6" x14ac:dyDescent="0.2">
      <c r="B142" s="696"/>
      <c r="C142" s="696"/>
      <c r="D142" s="696"/>
      <c r="E142" s="696"/>
      <c r="F142" s="696"/>
    </row>
    <row r="143" spans="2:6" x14ac:dyDescent="0.2">
      <c r="B143" s="696"/>
      <c r="C143" s="696"/>
      <c r="D143" s="696"/>
      <c r="E143" s="696"/>
      <c r="F143" s="696"/>
    </row>
    <row r="144" spans="2:6" x14ac:dyDescent="0.2">
      <c r="B144" s="696"/>
      <c r="C144" s="696"/>
      <c r="D144" s="696"/>
      <c r="E144" s="696"/>
      <c r="F144" s="696"/>
    </row>
    <row r="145" spans="2:6" x14ac:dyDescent="0.2">
      <c r="B145" s="696"/>
      <c r="C145" s="696"/>
      <c r="D145" s="696"/>
      <c r="E145" s="696"/>
      <c r="F145" s="696"/>
    </row>
    <row r="146" spans="2:6" x14ac:dyDescent="0.2">
      <c r="B146" s="696"/>
      <c r="C146" s="696"/>
      <c r="D146" s="696"/>
      <c r="E146" s="696"/>
      <c r="F146" s="696"/>
    </row>
    <row r="147" spans="2:6" x14ac:dyDescent="0.2">
      <c r="B147" s="696"/>
      <c r="C147" s="696"/>
      <c r="D147" s="696"/>
      <c r="E147" s="696"/>
      <c r="F147" s="696"/>
    </row>
    <row r="148" spans="2:6" x14ac:dyDescent="0.2">
      <c r="B148" s="696"/>
      <c r="C148" s="696"/>
      <c r="D148" s="696"/>
      <c r="E148" s="696"/>
      <c r="F148" s="696"/>
    </row>
    <row r="149" spans="2:6" x14ac:dyDescent="0.2">
      <c r="B149" s="696"/>
      <c r="C149" s="696"/>
      <c r="D149" s="696"/>
      <c r="E149" s="696"/>
      <c r="F149" s="696"/>
    </row>
    <row r="150" spans="2:6" x14ac:dyDescent="0.2">
      <c r="B150" s="696"/>
      <c r="C150" s="696"/>
      <c r="D150" s="696"/>
      <c r="E150" s="696"/>
      <c r="F150" s="696"/>
    </row>
    <row r="151" spans="2:6" x14ac:dyDescent="0.2">
      <c r="B151" s="696"/>
      <c r="C151" s="696"/>
      <c r="D151" s="696"/>
      <c r="E151" s="696"/>
      <c r="F151" s="696"/>
    </row>
    <row r="152" spans="2:6" x14ac:dyDescent="0.2">
      <c r="B152" s="696"/>
      <c r="C152" s="696"/>
      <c r="D152" s="696"/>
      <c r="E152" s="696"/>
      <c r="F152" s="696"/>
    </row>
    <row r="153" spans="2:6" x14ac:dyDescent="0.2">
      <c r="B153" s="696"/>
      <c r="C153" s="696"/>
      <c r="D153" s="696"/>
      <c r="E153" s="696"/>
      <c r="F153" s="696"/>
    </row>
    <row r="154" spans="2:6" x14ac:dyDescent="0.2">
      <c r="B154" s="696"/>
      <c r="C154" s="696"/>
      <c r="D154" s="696"/>
      <c r="E154" s="696"/>
      <c r="F154" s="696"/>
    </row>
    <row r="155" spans="2:6" x14ac:dyDescent="0.2">
      <c r="B155" s="696"/>
      <c r="C155" s="696"/>
      <c r="D155" s="696"/>
      <c r="E155" s="696"/>
      <c r="F155" s="696"/>
    </row>
    <row r="156" spans="2:6" x14ac:dyDescent="0.2">
      <c r="B156" s="696"/>
      <c r="C156" s="696"/>
      <c r="D156" s="696"/>
      <c r="E156" s="696"/>
      <c r="F156" s="696"/>
    </row>
    <row r="157" spans="2:6" x14ac:dyDescent="0.2">
      <c r="B157" s="696"/>
      <c r="C157" s="696"/>
      <c r="D157" s="696"/>
      <c r="E157" s="696"/>
      <c r="F157" s="696"/>
    </row>
    <row r="158" spans="2:6" x14ac:dyDescent="0.2">
      <c r="B158" s="696"/>
      <c r="C158" s="696"/>
      <c r="D158" s="696"/>
      <c r="E158" s="696"/>
      <c r="F158" s="696"/>
    </row>
    <row r="159" spans="2:6" x14ac:dyDescent="0.2">
      <c r="B159" s="696"/>
      <c r="C159" s="696"/>
      <c r="D159" s="696"/>
      <c r="E159" s="696"/>
      <c r="F159" s="696"/>
    </row>
    <row r="160" spans="2:6" x14ac:dyDescent="0.2">
      <c r="B160" s="696"/>
      <c r="C160" s="696"/>
      <c r="D160" s="696"/>
      <c r="E160" s="696"/>
      <c r="F160" s="696"/>
    </row>
    <row r="161" spans="2:6" x14ac:dyDescent="0.2">
      <c r="B161" s="696"/>
      <c r="C161" s="696"/>
      <c r="D161" s="696"/>
      <c r="E161" s="696"/>
      <c r="F161" s="696"/>
    </row>
    <row r="162" spans="2:6" x14ac:dyDescent="0.2">
      <c r="B162" s="696"/>
      <c r="C162" s="696"/>
      <c r="D162" s="696"/>
      <c r="E162" s="696"/>
      <c r="F162" s="696"/>
    </row>
    <row r="163" spans="2:6" x14ac:dyDescent="0.2">
      <c r="B163" s="696"/>
      <c r="C163" s="696"/>
      <c r="D163" s="696"/>
      <c r="E163" s="696"/>
      <c r="F163" s="696"/>
    </row>
    <row r="164" spans="2:6" x14ac:dyDescent="0.2">
      <c r="B164" s="696"/>
      <c r="C164" s="696"/>
      <c r="D164" s="696"/>
      <c r="E164" s="696"/>
      <c r="F164" s="696"/>
    </row>
    <row r="165" spans="2:6" x14ac:dyDescent="0.2">
      <c r="B165" s="696"/>
      <c r="C165" s="696"/>
      <c r="D165" s="696"/>
      <c r="E165" s="696"/>
      <c r="F165" s="696"/>
    </row>
    <row r="166" spans="2:6" x14ac:dyDescent="0.2">
      <c r="B166" s="696"/>
      <c r="C166" s="696"/>
      <c r="D166" s="696"/>
      <c r="E166" s="696"/>
      <c r="F166" s="696"/>
    </row>
    <row r="167" spans="2:6" x14ac:dyDescent="0.2">
      <c r="B167" s="696"/>
      <c r="C167" s="696"/>
      <c r="D167" s="696"/>
      <c r="E167" s="696"/>
      <c r="F167" s="696"/>
    </row>
    <row r="168" spans="2:6" x14ac:dyDescent="0.2">
      <c r="B168" s="696"/>
      <c r="C168" s="696"/>
      <c r="D168" s="696"/>
      <c r="E168" s="696"/>
      <c r="F168" s="696"/>
    </row>
    <row r="169" spans="2:6" x14ac:dyDescent="0.2">
      <c r="B169" s="696"/>
      <c r="C169" s="696"/>
      <c r="D169" s="696"/>
      <c r="E169" s="696"/>
      <c r="F169" s="696"/>
    </row>
    <row r="170" spans="2:6" x14ac:dyDescent="0.2">
      <c r="B170" s="696"/>
      <c r="C170" s="696"/>
      <c r="D170" s="696"/>
      <c r="E170" s="696"/>
      <c r="F170" s="696"/>
    </row>
    <row r="171" spans="2:6" x14ac:dyDescent="0.2">
      <c r="B171" s="696"/>
      <c r="C171" s="696"/>
      <c r="D171" s="696"/>
      <c r="E171" s="696"/>
      <c r="F171" s="696"/>
    </row>
    <row r="172" spans="2:6" x14ac:dyDescent="0.2">
      <c r="B172" s="696"/>
      <c r="C172" s="696"/>
      <c r="D172" s="696"/>
      <c r="E172" s="696"/>
      <c r="F172" s="696"/>
    </row>
    <row r="173" spans="2:6" x14ac:dyDescent="0.2">
      <c r="B173" s="696"/>
      <c r="C173" s="696"/>
      <c r="D173" s="696"/>
      <c r="E173" s="696"/>
      <c r="F173" s="696"/>
    </row>
    <row r="174" spans="2:6" x14ac:dyDescent="0.2">
      <c r="B174" s="696"/>
      <c r="C174" s="696"/>
      <c r="D174" s="696"/>
      <c r="E174" s="696"/>
      <c r="F174" s="696"/>
    </row>
    <row r="175" spans="2:6" x14ac:dyDescent="0.2">
      <c r="B175" s="696"/>
      <c r="C175" s="696"/>
      <c r="D175" s="696"/>
      <c r="E175" s="696"/>
      <c r="F175" s="696"/>
    </row>
    <row r="176" spans="2:6" x14ac:dyDescent="0.2">
      <c r="B176" s="696"/>
      <c r="C176" s="696"/>
      <c r="D176" s="696"/>
      <c r="E176" s="696"/>
      <c r="F176" s="696"/>
    </row>
    <row r="177" spans="2:6" x14ac:dyDescent="0.2">
      <c r="B177" s="696"/>
      <c r="C177" s="696"/>
      <c r="D177" s="696"/>
      <c r="E177" s="696"/>
      <c r="F177" s="696"/>
    </row>
    <row r="178" spans="2:6" x14ac:dyDescent="0.2">
      <c r="B178" s="696"/>
      <c r="C178" s="696"/>
      <c r="D178" s="696"/>
      <c r="E178" s="696"/>
      <c r="F178" s="696"/>
    </row>
    <row r="179" spans="2:6" x14ac:dyDescent="0.2">
      <c r="B179" s="696"/>
      <c r="C179" s="696"/>
      <c r="D179" s="696"/>
      <c r="E179" s="696"/>
      <c r="F179" s="696"/>
    </row>
    <row r="180" spans="2:6" x14ac:dyDescent="0.2">
      <c r="B180" s="696"/>
      <c r="C180" s="696"/>
      <c r="D180" s="696"/>
      <c r="E180" s="696"/>
      <c r="F180" s="696"/>
    </row>
    <row r="181" spans="2:6" x14ac:dyDescent="0.2">
      <c r="B181" s="696"/>
      <c r="C181" s="696"/>
      <c r="D181" s="696"/>
      <c r="E181" s="696"/>
      <c r="F181" s="696"/>
    </row>
    <row r="182" spans="2:6" x14ac:dyDescent="0.2">
      <c r="B182" s="696"/>
      <c r="C182" s="696"/>
      <c r="D182" s="696"/>
      <c r="E182" s="696"/>
      <c r="F182" s="696"/>
    </row>
    <row r="183" spans="2:6" x14ac:dyDescent="0.2">
      <c r="B183" s="696"/>
      <c r="C183" s="696"/>
      <c r="D183" s="696"/>
      <c r="E183" s="696"/>
      <c r="F183" s="696"/>
    </row>
    <row r="184" spans="2:6" x14ac:dyDescent="0.2">
      <c r="B184" s="696"/>
      <c r="C184" s="696"/>
      <c r="D184" s="696"/>
      <c r="E184" s="696"/>
      <c r="F184" s="696"/>
    </row>
    <row r="185" spans="2:6" x14ac:dyDescent="0.2">
      <c r="B185" s="696"/>
      <c r="C185" s="696"/>
      <c r="D185" s="696"/>
      <c r="E185" s="696"/>
      <c r="F185" s="696"/>
    </row>
    <row r="186" spans="2:6" x14ac:dyDescent="0.2">
      <c r="B186" s="696"/>
      <c r="C186" s="696"/>
      <c r="D186" s="696"/>
      <c r="E186" s="696"/>
      <c r="F186" s="696"/>
    </row>
    <row r="187" spans="2:6" x14ac:dyDescent="0.2">
      <c r="B187" s="696"/>
      <c r="C187" s="696"/>
      <c r="D187" s="696"/>
      <c r="E187" s="696"/>
      <c r="F187" s="696"/>
    </row>
    <row r="188" spans="2:6" x14ac:dyDescent="0.2">
      <c r="B188" s="696"/>
      <c r="C188" s="696"/>
      <c r="D188" s="696"/>
      <c r="E188" s="696"/>
      <c r="F188" s="696"/>
    </row>
    <row r="189" spans="2:6" x14ac:dyDescent="0.2">
      <c r="B189" s="696"/>
      <c r="C189" s="696"/>
      <c r="D189" s="696"/>
      <c r="E189" s="696"/>
      <c r="F189" s="696"/>
    </row>
    <row r="190" spans="2:6" x14ac:dyDescent="0.2">
      <c r="B190" s="696"/>
      <c r="C190" s="696"/>
      <c r="D190" s="696"/>
      <c r="E190" s="696"/>
      <c r="F190" s="696"/>
    </row>
    <row r="191" spans="2:6" x14ac:dyDescent="0.2">
      <c r="B191" s="696"/>
      <c r="C191" s="696"/>
      <c r="D191" s="696"/>
      <c r="E191" s="696"/>
      <c r="F191" s="696"/>
    </row>
    <row r="192" spans="2:6" x14ac:dyDescent="0.2">
      <c r="B192" s="696"/>
      <c r="C192" s="696"/>
      <c r="D192" s="696"/>
      <c r="E192" s="696"/>
      <c r="F192" s="696"/>
    </row>
    <row r="193" spans="2:6" x14ac:dyDescent="0.2">
      <c r="B193" s="696"/>
      <c r="C193" s="696"/>
      <c r="D193" s="696"/>
      <c r="E193" s="696"/>
      <c r="F193" s="696"/>
    </row>
    <row r="194" spans="2:6" x14ac:dyDescent="0.2">
      <c r="B194" s="696"/>
      <c r="C194" s="696"/>
      <c r="D194" s="696"/>
      <c r="E194" s="696"/>
      <c r="F194" s="696"/>
    </row>
    <row r="195" spans="2:6" x14ac:dyDescent="0.2">
      <c r="B195" s="696"/>
      <c r="C195" s="696"/>
      <c r="D195" s="696"/>
      <c r="E195" s="696"/>
      <c r="F195" s="696"/>
    </row>
    <row r="196" spans="2:6" x14ac:dyDescent="0.2">
      <c r="B196" s="696"/>
      <c r="C196" s="696"/>
      <c r="D196" s="696"/>
      <c r="E196" s="696"/>
      <c r="F196" s="696"/>
    </row>
    <row r="197" spans="2:6" x14ac:dyDescent="0.2">
      <c r="B197" s="696"/>
      <c r="C197" s="696"/>
      <c r="D197" s="696"/>
      <c r="E197" s="696"/>
      <c r="F197" s="696"/>
    </row>
    <row r="198" spans="2:6" x14ac:dyDescent="0.2">
      <c r="B198" s="696"/>
      <c r="C198" s="696"/>
      <c r="D198" s="696"/>
      <c r="E198" s="696"/>
      <c r="F198" s="696"/>
    </row>
    <row r="199" spans="2:6" x14ac:dyDescent="0.2">
      <c r="B199" s="696"/>
      <c r="C199" s="696"/>
      <c r="D199" s="696"/>
      <c r="E199" s="696"/>
      <c r="F199" s="696"/>
    </row>
    <row r="200" spans="2:6" x14ac:dyDescent="0.2">
      <c r="B200" s="696"/>
      <c r="C200" s="696"/>
      <c r="D200" s="696"/>
      <c r="E200" s="696"/>
      <c r="F200" s="696"/>
    </row>
    <row r="201" spans="2:6" x14ac:dyDescent="0.2">
      <c r="B201" s="696"/>
      <c r="C201" s="696"/>
      <c r="D201" s="696"/>
      <c r="E201" s="696"/>
      <c r="F201" s="696"/>
    </row>
    <row r="202" spans="2:6" x14ac:dyDescent="0.2">
      <c r="B202" s="696"/>
      <c r="C202" s="696"/>
      <c r="D202" s="696"/>
      <c r="E202" s="696"/>
      <c r="F202" s="696"/>
    </row>
    <row r="203" spans="2:6" x14ac:dyDescent="0.2">
      <c r="B203" s="696"/>
      <c r="C203" s="696"/>
      <c r="D203" s="696"/>
      <c r="E203" s="696"/>
      <c r="F203" s="696"/>
    </row>
    <row r="204" spans="2:6" x14ac:dyDescent="0.2">
      <c r="B204" s="696"/>
      <c r="C204" s="696"/>
      <c r="D204" s="696"/>
      <c r="E204" s="696"/>
      <c r="F204" s="696"/>
    </row>
    <row r="205" spans="2:6" x14ac:dyDescent="0.2">
      <c r="B205" s="696"/>
      <c r="C205" s="696"/>
      <c r="D205" s="696"/>
      <c r="E205" s="696"/>
      <c r="F205" s="696"/>
    </row>
    <row r="206" spans="2:6" x14ac:dyDescent="0.2">
      <c r="B206" s="696"/>
      <c r="C206" s="696"/>
      <c r="D206" s="696"/>
      <c r="E206" s="696"/>
      <c r="F206" s="696"/>
    </row>
    <row r="207" spans="2:6" x14ac:dyDescent="0.2">
      <c r="B207" s="696"/>
      <c r="C207" s="696"/>
      <c r="D207" s="696"/>
      <c r="E207" s="696"/>
      <c r="F207" s="696"/>
    </row>
    <row r="208" spans="2:6" x14ac:dyDescent="0.2">
      <c r="B208" s="696"/>
      <c r="C208" s="696"/>
      <c r="D208" s="696"/>
      <c r="E208" s="696"/>
      <c r="F208" s="696"/>
    </row>
    <row r="209" spans="2:6" x14ac:dyDescent="0.2">
      <c r="B209" s="696"/>
      <c r="C209" s="696"/>
      <c r="D209" s="696"/>
      <c r="E209" s="696"/>
      <c r="F209" s="696"/>
    </row>
    <row r="210" spans="2:6" x14ac:dyDescent="0.2">
      <c r="B210" s="696"/>
      <c r="C210" s="696"/>
      <c r="D210" s="696"/>
      <c r="E210" s="696"/>
      <c r="F210" s="696"/>
    </row>
    <row r="211" spans="2:6" x14ac:dyDescent="0.2">
      <c r="B211" s="696"/>
      <c r="C211" s="696"/>
      <c r="D211" s="696"/>
      <c r="E211" s="696"/>
      <c r="F211" s="696"/>
    </row>
    <row r="212" spans="2:6" x14ac:dyDescent="0.2">
      <c r="B212" s="696"/>
      <c r="C212" s="696"/>
      <c r="D212" s="696"/>
      <c r="E212" s="696"/>
      <c r="F212" s="696"/>
    </row>
    <row r="213" spans="2:6" x14ac:dyDescent="0.2">
      <c r="B213" s="696"/>
      <c r="C213" s="696"/>
      <c r="D213" s="696"/>
      <c r="E213" s="696"/>
      <c r="F213" s="696"/>
    </row>
    <row r="214" spans="2:6" x14ac:dyDescent="0.2">
      <c r="B214" s="696"/>
      <c r="C214" s="696"/>
      <c r="D214" s="696"/>
      <c r="E214" s="696"/>
      <c r="F214" s="696"/>
    </row>
    <row r="215" spans="2:6" x14ac:dyDescent="0.2">
      <c r="B215" s="696"/>
      <c r="C215" s="696"/>
      <c r="D215" s="696"/>
      <c r="E215" s="696"/>
      <c r="F215" s="696"/>
    </row>
    <row r="216" spans="2:6" x14ac:dyDescent="0.2">
      <c r="B216" s="696"/>
      <c r="C216" s="696"/>
      <c r="D216" s="696"/>
      <c r="E216" s="696"/>
      <c r="F216" s="696"/>
    </row>
    <row r="217" spans="2:6" x14ac:dyDescent="0.2">
      <c r="B217" s="696"/>
      <c r="C217" s="696"/>
      <c r="D217" s="696"/>
      <c r="E217" s="696"/>
      <c r="F217" s="696"/>
    </row>
    <row r="218" spans="2:6" x14ac:dyDescent="0.2">
      <c r="B218" s="696"/>
      <c r="C218" s="696"/>
      <c r="D218" s="696"/>
      <c r="E218" s="696"/>
      <c r="F218" s="696"/>
    </row>
    <row r="219" spans="2:6" x14ac:dyDescent="0.2">
      <c r="B219" s="696"/>
      <c r="C219" s="696"/>
      <c r="D219" s="696"/>
      <c r="E219" s="696"/>
      <c r="F219" s="696"/>
    </row>
    <row r="220" spans="2:6" x14ac:dyDescent="0.2">
      <c r="B220" s="696"/>
      <c r="C220" s="696"/>
      <c r="D220" s="696"/>
      <c r="E220" s="696"/>
      <c r="F220" s="696"/>
    </row>
    <row r="221" spans="2:6" x14ac:dyDescent="0.2">
      <c r="B221" s="696"/>
      <c r="C221" s="696"/>
      <c r="D221" s="696"/>
      <c r="E221" s="696"/>
      <c r="F221" s="696"/>
    </row>
    <row r="222" spans="2:6" x14ac:dyDescent="0.2">
      <c r="B222" s="696"/>
      <c r="C222" s="696"/>
      <c r="D222" s="696"/>
      <c r="E222" s="696"/>
      <c r="F222" s="696"/>
    </row>
    <row r="223" spans="2:6" x14ac:dyDescent="0.2">
      <c r="B223" s="696"/>
      <c r="C223" s="696"/>
      <c r="D223" s="696"/>
      <c r="E223" s="696"/>
      <c r="F223" s="696"/>
    </row>
    <row r="224" spans="2:6" x14ac:dyDescent="0.2">
      <c r="B224" s="696"/>
      <c r="C224" s="696"/>
      <c r="D224" s="696"/>
      <c r="E224" s="696"/>
      <c r="F224" s="696"/>
    </row>
    <row r="225" spans="2:6" x14ac:dyDescent="0.2">
      <c r="B225" s="696"/>
      <c r="C225" s="696"/>
      <c r="D225" s="696"/>
      <c r="E225" s="696"/>
      <c r="F225" s="696"/>
    </row>
    <row r="226" spans="2:6" x14ac:dyDescent="0.2">
      <c r="B226" s="696"/>
      <c r="C226" s="696"/>
      <c r="D226" s="696"/>
      <c r="E226" s="696"/>
      <c r="F226" s="696"/>
    </row>
    <row r="227" spans="2:6" x14ac:dyDescent="0.2">
      <c r="B227" s="696"/>
      <c r="C227" s="696"/>
      <c r="D227" s="696"/>
      <c r="E227" s="696"/>
      <c r="F227" s="696"/>
    </row>
    <row r="228" spans="2:6" x14ac:dyDescent="0.2">
      <c r="B228" s="696"/>
      <c r="C228" s="696"/>
      <c r="D228" s="696"/>
      <c r="E228" s="696"/>
      <c r="F228" s="696"/>
    </row>
    <row r="229" spans="2:6" x14ac:dyDescent="0.2">
      <c r="B229" s="696"/>
      <c r="C229" s="696"/>
      <c r="D229" s="696"/>
      <c r="E229" s="696"/>
      <c r="F229" s="696"/>
    </row>
    <row r="230" spans="2:6" x14ac:dyDescent="0.2">
      <c r="B230" s="696"/>
      <c r="C230" s="696"/>
      <c r="D230" s="696"/>
      <c r="E230" s="696"/>
      <c r="F230" s="696"/>
    </row>
    <row r="231" spans="2:6" x14ac:dyDescent="0.2">
      <c r="B231" s="696"/>
      <c r="C231" s="696"/>
      <c r="D231" s="696"/>
      <c r="E231" s="696"/>
      <c r="F231" s="696"/>
    </row>
    <row r="232" spans="2:6" x14ac:dyDescent="0.2">
      <c r="B232" s="696"/>
      <c r="C232" s="696"/>
      <c r="D232" s="696"/>
      <c r="E232" s="696"/>
      <c r="F232" s="696"/>
    </row>
    <row r="233" spans="2:6" x14ac:dyDescent="0.2">
      <c r="B233" s="696"/>
      <c r="C233" s="696"/>
      <c r="D233" s="696"/>
      <c r="E233" s="696"/>
      <c r="F233" s="696"/>
    </row>
    <row r="234" spans="2:6" x14ac:dyDescent="0.2">
      <c r="B234" s="696"/>
      <c r="C234" s="696"/>
      <c r="D234" s="696"/>
      <c r="E234" s="696"/>
      <c r="F234" s="696"/>
    </row>
    <row r="235" spans="2:6" x14ac:dyDescent="0.2">
      <c r="B235" s="696"/>
      <c r="C235" s="696"/>
      <c r="D235" s="696"/>
      <c r="E235" s="696"/>
      <c r="F235" s="696"/>
    </row>
    <row r="236" spans="2:6" x14ac:dyDescent="0.2">
      <c r="B236" s="696"/>
      <c r="C236" s="696"/>
      <c r="D236" s="696"/>
      <c r="E236" s="696"/>
      <c r="F236" s="696"/>
    </row>
    <row r="237" spans="2:6" x14ac:dyDescent="0.2">
      <c r="B237" s="696"/>
      <c r="C237" s="696"/>
      <c r="D237" s="696"/>
      <c r="E237" s="696"/>
      <c r="F237" s="696"/>
    </row>
    <row r="238" spans="2:6" x14ac:dyDescent="0.2">
      <c r="B238" s="696"/>
      <c r="C238" s="696"/>
      <c r="D238" s="696"/>
      <c r="E238" s="696"/>
      <c r="F238" s="696"/>
    </row>
    <row r="239" spans="2:6" x14ac:dyDescent="0.2">
      <c r="B239" s="696"/>
      <c r="C239" s="696"/>
      <c r="D239" s="696"/>
      <c r="E239" s="696"/>
      <c r="F239" s="696"/>
    </row>
    <row r="240" spans="2:6" x14ac:dyDescent="0.2">
      <c r="B240" s="696"/>
      <c r="C240" s="696"/>
      <c r="D240" s="696"/>
      <c r="E240" s="696"/>
      <c r="F240" s="696"/>
    </row>
    <row r="241" spans="2:6" x14ac:dyDescent="0.2">
      <c r="B241" s="696"/>
      <c r="C241" s="696"/>
      <c r="D241" s="696"/>
      <c r="E241" s="696"/>
      <c r="F241" s="696"/>
    </row>
    <row r="242" spans="2:6" x14ac:dyDescent="0.2">
      <c r="B242" s="696"/>
      <c r="C242" s="696"/>
      <c r="D242" s="696"/>
      <c r="E242" s="696"/>
      <c r="F242" s="696"/>
    </row>
    <row r="243" spans="2:6" x14ac:dyDescent="0.2">
      <c r="B243" s="696"/>
      <c r="C243" s="696"/>
      <c r="D243" s="696"/>
      <c r="E243" s="696"/>
      <c r="F243" s="696"/>
    </row>
    <row r="244" spans="2:6" x14ac:dyDescent="0.2">
      <c r="B244" s="696"/>
      <c r="C244" s="696"/>
      <c r="D244" s="696"/>
      <c r="E244" s="696"/>
      <c r="F244" s="696"/>
    </row>
    <row r="245" spans="2:6" x14ac:dyDescent="0.2">
      <c r="B245" s="696"/>
      <c r="C245" s="696"/>
      <c r="D245" s="696"/>
      <c r="E245" s="696"/>
      <c r="F245" s="696"/>
    </row>
    <row r="246" spans="2:6" x14ac:dyDescent="0.2">
      <c r="B246" s="696"/>
      <c r="C246" s="696"/>
      <c r="D246" s="696"/>
      <c r="E246" s="696"/>
      <c r="F246" s="696"/>
    </row>
    <row r="247" spans="2:6" x14ac:dyDescent="0.2">
      <c r="B247" s="696"/>
      <c r="C247" s="696"/>
      <c r="D247" s="696"/>
      <c r="E247" s="696"/>
      <c r="F247" s="696"/>
    </row>
    <row r="248" spans="2:6" x14ac:dyDescent="0.2">
      <c r="B248" s="696"/>
      <c r="C248" s="696"/>
      <c r="D248" s="696"/>
      <c r="E248" s="696"/>
      <c r="F248" s="696"/>
    </row>
    <row r="249" spans="2:6" x14ac:dyDescent="0.2">
      <c r="B249" s="696"/>
      <c r="C249" s="696"/>
      <c r="D249" s="696"/>
      <c r="E249" s="696"/>
      <c r="F249" s="696"/>
    </row>
    <row r="250" spans="2:6" x14ac:dyDescent="0.2">
      <c r="B250" s="696"/>
      <c r="C250" s="696"/>
      <c r="D250" s="696"/>
      <c r="E250" s="696"/>
      <c r="F250" s="696"/>
    </row>
    <row r="251" spans="2:6" x14ac:dyDescent="0.2">
      <c r="B251" s="696"/>
      <c r="C251" s="696"/>
      <c r="D251" s="696"/>
      <c r="E251" s="696"/>
      <c r="F251" s="696"/>
    </row>
    <row r="252" spans="2:6" x14ac:dyDescent="0.2">
      <c r="B252" s="696"/>
      <c r="C252" s="696"/>
      <c r="D252" s="696"/>
      <c r="E252" s="696"/>
      <c r="F252" s="696"/>
    </row>
    <row r="253" spans="2:6" x14ac:dyDescent="0.2">
      <c r="B253" s="696"/>
      <c r="C253" s="696"/>
      <c r="D253" s="696"/>
      <c r="E253" s="696"/>
      <c r="F253" s="696"/>
    </row>
    <row r="254" spans="2:6" x14ac:dyDescent="0.2">
      <c r="B254" s="696"/>
      <c r="C254" s="696"/>
      <c r="D254" s="696"/>
      <c r="E254" s="696"/>
      <c r="F254" s="696"/>
    </row>
    <row r="255" spans="2:6" x14ac:dyDescent="0.2">
      <c r="B255" s="696"/>
      <c r="C255" s="696"/>
      <c r="D255" s="696"/>
      <c r="E255" s="696"/>
      <c r="F255" s="696"/>
    </row>
    <row r="256" spans="2:6" x14ac:dyDescent="0.2">
      <c r="B256" s="696"/>
      <c r="C256" s="696"/>
      <c r="D256" s="696"/>
      <c r="E256" s="696"/>
      <c r="F256" s="696"/>
    </row>
    <row r="257" spans="2:6" x14ac:dyDescent="0.2">
      <c r="B257" s="696"/>
      <c r="C257" s="696"/>
      <c r="D257" s="696"/>
      <c r="E257" s="696"/>
      <c r="F257" s="696"/>
    </row>
    <row r="258" spans="2:6" x14ac:dyDescent="0.2">
      <c r="B258" s="696"/>
      <c r="C258" s="696"/>
      <c r="D258" s="696"/>
      <c r="E258" s="696"/>
      <c r="F258" s="696"/>
    </row>
    <row r="259" spans="2:6" x14ac:dyDescent="0.2">
      <c r="B259" s="696"/>
      <c r="C259" s="696"/>
      <c r="D259" s="696"/>
      <c r="E259" s="696"/>
      <c r="F259" s="696"/>
    </row>
    <row r="260" spans="2:6" x14ac:dyDescent="0.2">
      <c r="B260" s="696"/>
      <c r="C260" s="696"/>
      <c r="D260" s="696"/>
      <c r="E260" s="696"/>
      <c r="F260" s="696"/>
    </row>
    <row r="261" spans="2:6" x14ac:dyDescent="0.2">
      <c r="B261" s="696"/>
      <c r="C261" s="696"/>
      <c r="D261" s="696"/>
      <c r="E261" s="696"/>
      <c r="F261" s="696"/>
    </row>
    <row r="262" spans="2:6" x14ac:dyDescent="0.2">
      <c r="B262" s="696"/>
      <c r="C262" s="696"/>
      <c r="D262" s="696"/>
      <c r="E262" s="696"/>
      <c r="F262" s="696"/>
    </row>
    <row r="263" spans="2:6" x14ac:dyDescent="0.2">
      <c r="B263" s="696"/>
      <c r="C263" s="696"/>
      <c r="D263" s="696"/>
      <c r="E263" s="696"/>
      <c r="F263" s="696"/>
    </row>
    <row r="264" spans="2:6" x14ac:dyDescent="0.2">
      <c r="B264" s="696"/>
      <c r="C264" s="696"/>
      <c r="D264" s="696"/>
      <c r="E264" s="696"/>
      <c r="F264" s="696"/>
    </row>
    <row r="265" spans="2:6" x14ac:dyDescent="0.2">
      <c r="B265" s="696"/>
      <c r="C265" s="696"/>
      <c r="D265" s="696"/>
      <c r="E265" s="696"/>
      <c r="F265" s="696"/>
    </row>
    <row r="266" spans="2:6" x14ac:dyDescent="0.2">
      <c r="B266" s="696"/>
      <c r="C266" s="696"/>
      <c r="D266" s="696"/>
      <c r="E266" s="696"/>
      <c r="F266" s="696"/>
    </row>
    <row r="267" spans="2:6" x14ac:dyDescent="0.2">
      <c r="B267" s="696"/>
      <c r="C267" s="696"/>
      <c r="D267" s="696"/>
      <c r="E267" s="696"/>
      <c r="F267" s="696"/>
    </row>
    <row r="268" spans="2:6" x14ac:dyDescent="0.2">
      <c r="B268" s="696"/>
      <c r="C268" s="696"/>
      <c r="D268" s="696"/>
      <c r="E268" s="696"/>
      <c r="F268" s="696"/>
    </row>
    <row r="269" spans="2:6" x14ac:dyDescent="0.2">
      <c r="B269" s="696"/>
      <c r="C269" s="696"/>
      <c r="D269" s="696"/>
      <c r="E269" s="696"/>
      <c r="F269" s="696"/>
    </row>
    <row r="270" spans="2:6" x14ac:dyDescent="0.2">
      <c r="B270" s="696"/>
      <c r="C270" s="696"/>
      <c r="D270" s="696"/>
      <c r="E270" s="696"/>
      <c r="F270" s="696"/>
    </row>
    <row r="271" spans="2:6" x14ac:dyDescent="0.2">
      <c r="B271" s="696"/>
      <c r="C271" s="696"/>
      <c r="D271" s="696"/>
      <c r="E271" s="696"/>
      <c r="F271" s="696"/>
    </row>
    <row r="272" spans="2:6" x14ac:dyDescent="0.2">
      <c r="B272" s="696"/>
      <c r="C272" s="696"/>
      <c r="D272" s="696"/>
      <c r="E272" s="696"/>
      <c r="F272" s="696"/>
    </row>
    <row r="273" spans="2:6" x14ac:dyDescent="0.2">
      <c r="B273" s="696"/>
      <c r="C273" s="696"/>
      <c r="D273" s="696"/>
      <c r="E273" s="696"/>
      <c r="F273" s="696"/>
    </row>
    <row r="274" spans="2:6" x14ac:dyDescent="0.2">
      <c r="B274" s="696"/>
      <c r="C274" s="696"/>
      <c r="D274" s="696"/>
      <c r="E274" s="696"/>
      <c r="F274" s="696"/>
    </row>
    <row r="275" spans="2:6" x14ac:dyDescent="0.2">
      <c r="B275" s="696"/>
      <c r="C275" s="696"/>
      <c r="D275" s="696"/>
      <c r="E275" s="696"/>
      <c r="F275" s="696"/>
    </row>
    <row r="276" spans="2:6" x14ac:dyDescent="0.2">
      <c r="B276" s="696"/>
      <c r="C276" s="696"/>
      <c r="D276" s="696"/>
      <c r="E276" s="696"/>
      <c r="F276" s="696"/>
    </row>
    <row r="277" spans="2:6" x14ac:dyDescent="0.2">
      <c r="B277" s="696"/>
      <c r="C277" s="696"/>
      <c r="D277" s="696"/>
      <c r="E277" s="696"/>
      <c r="F277" s="696"/>
    </row>
    <row r="278" spans="2:6" x14ac:dyDescent="0.2">
      <c r="B278" s="696"/>
      <c r="C278" s="696"/>
      <c r="D278" s="696"/>
      <c r="E278" s="696"/>
      <c r="F278" s="696"/>
    </row>
    <row r="279" spans="2:6" x14ac:dyDescent="0.2">
      <c r="B279" s="696"/>
      <c r="C279" s="696"/>
      <c r="D279" s="696"/>
      <c r="E279" s="696"/>
      <c r="F279" s="696"/>
    </row>
    <row r="280" spans="2:6" x14ac:dyDescent="0.2">
      <c r="B280" s="696"/>
      <c r="C280" s="696"/>
      <c r="D280" s="696"/>
      <c r="E280" s="696"/>
      <c r="F280" s="696"/>
    </row>
    <row r="281" spans="2:6" x14ac:dyDescent="0.2">
      <c r="B281" s="696"/>
      <c r="C281" s="696"/>
      <c r="D281" s="696"/>
      <c r="E281" s="696"/>
      <c r="F281" s="696"/>
    </row>
    <row r="282" spans="2:6" x14ac:dyDescent="0.2">
      <c r="B282" s="696"/>
      <c r="C282" s="696"/>
      <c r="D282" s="696"/>
      <c r="E282" s="696"/>
      <c r="F282" s="696"/>
    </row>
    <row r="283" spans="2:6" x14ac:dyDescent="0.2">
      <c r="B283" s="696"/>
      <c r="C283" s="696"/>
      <c r="D283" s="696"/>
      <c r="E283" s="696"/>
      <c r="F283" s="696"/>
    </row>
    <row r="284" spans="2:6" x14ac:dyDescent="0.2">
      <c r="B284" s="696"/>
      <c r="C284" s="696"/>
      <c r="D284" s="696"/>
      <c r="E284" s="696"/>
      <c r="F284" s="696"/>
    </row>
    <row r="285" spans="2:6" x14ac:dyDescent="0.2">
      <c r="B285" s="696"/>
      <c r="C285" s="696"/>
      <c r="D285" s="696"/>
      <c r="E285" s="696"/>
      <c r="F285" s="696"/>
    </row>
    <row r="286" spans="2:6" x14ac:dyDescent="0.2">
      <c r="B286" s="696"/>
      <c r="C286" s="696"/>
      <c r="D286" s="696"/>
      <c r="E286" s="696"/>
      <c r="F286" s="696"/>
    </row>
    <row r="287" spans="2:6" x14ac:dyDescent="0.2">
      <c r="B287" s="696"/>
      <c r="C287" s="696"/>
      <c r="D287" s="696"/>
      <c r="E287" s="696"/>
      <c r="F287" s="696"/>
    </row>
    <row r="288" spans="2:6" x14ac:dyDescent="0.2">
      <c r="B288" s="696"/>
      <c r="C288" s="696"/>
      <c r="D288" s="696"/>
      <c r="E288" s="696"/>
      <c r="F288" s="696"/>
    </row>
    <row r="289" spans="2:6" x14ac:dyDescent="0.2">
      <c r="B289" s="696"/>
      <c r="C289" s="696"/>
      <c r="D289" s="696"/>
      <c r="E289" s="696"/>
      <c r="F289" s="696"/>
    </row>
    <row r="290" spans="2:6" x14ac:dyDescent="0.2">
      <c r="B290" s="696"/>
      <c r="C290" s="696"/>
      <c r="D290" s="696"/>
      <c r="E290" s="696"/>
      <c r="F290" s="696"/>
    </row>
    <row r="291" spans="2:6" x14ac:dyDescent="0.2">
      <c r="B291" s="696"/>
      <c r="C291" s="696"/>
      <c r="D291" s="696"/>
      <c r="E291" s="696"/>
      <c r="F291" s="696"/>
    </row>
    <row r="292" spans="2:6" x14ac:dyDescent="0.2">
      <c r="B292" s="696"/>
      <c r="C292" s="696"/>
      <c r="D292" s="696"/>
      <c r="E292" s="696"/>
      <c r="F292" s="696"/>
    </row>
    <row r="293" spans="2:6" x14ac:dyDescent="0.2">
      <c r="B293" s="696"/>
      <c r="C293" s="696"/>
      <c r="D293" s="696"/>
      <c r="E293" s="696"/>
      <c r="F293" s="696"/>
    </row>
    <row r="294" spans="2:6" x14ac:dyDescent="0.2">
      <c r="B294" s="696"/>
      <c r="C294" s="696"/>
      <c r="D294" s="696"/>
      <c r="E294" s="696"/>
      <c r="F294" s="696"/>
    </row>
    <row r="295" spans="2:6" x14ac:dyDescent="0.2">
      <c r="B295" s="696"/>
      <c r="C295" s="696"/>
      <c r="D295" s="696"/>
      <c r="E295" s="696"/>
      <c r="F295" s="696"/>
    </row>
    <row r="296" spans="2:6" x14ac:dyDescent="0.2">
      <c r="B296" s="696"/>
      <c r="C296" s="696"/>
      <c r="D296" s="696"/>
      <c r="E296" s="696"/>
      <c r="F296" s="696"/>
    </row>
    <row r="297" spans="2:6" x14ac:dyDescent="0.2">
      <c r="B297" s="696"/>
      <c r="C297" s="696"/>
      <c r="D297" s="696"/>
      <c r="E297" s="696"/>
      <c r="F297" s="696"/>
    </row>
    <row r="298" spans="2:6" x14ac:dyDescent="0.2">
      <c r="B298" s="696"/>
      <c r="C298" s="696"/>
      <c r="D298" s="696"/>
      <c r="E298" s="696"/>
      <c r="F298" s="696"/>
    </row>
    <row r="299" spans="2:6" x14ac:dyDescent="0.2">
      <c r="B299" s="696"/>
      <c r="C299" s="696"/>
      <c r="D299" s="696"/>
      <c r="E299" s="696"/>
      <c r="F299" s="696"/>
    </row>
    <row r="300" spans="2:6" x14ac:dyDescent="0.2">
      <c r="B300" s="696"/>
      <c r="C300" s="696"/>
      <c r="D300" s="696"/>
      <c r="E300" s="696"/>
      <c r="F300" s="696"/>
    </row>
    <row r="301" spans="2:6" x14ac:dyDescent="0.2">
      <c r="B301" s="696"/>
      <c r="C301" s="696"/>
      <c r="D301" s="696"/>
      <c r="E301" s="696"/>
      <c r="F301" s="696"/>
    </row>
    <row r="302" spans="2:6" x14ac:dyDescent="0.2">
      <c r="B302" s="696"/>
      <c r="C302" s="696"/>
      <c r="D302" s="696"/>
      <c r="E302" s="696"/>
      <c r="F302" s="696"/>
    </row>
    <row r="303" spans="2:6" x14ac:dyDescent="0.2">
      <c r="B303" s="696"/>
      <c r="C303" s="696"/>
      <c r="D303" s="696"/>
      <c r="E303" s="696"/>
      <c r="F303" s="696"/>
    </row>
    <row r="304" spans="2:6" x14ac:dyDescent="0.2">
      <c r="B304" s="696"/>
      <c r="C304" s="696"/>
      <c r="D304" s="696"/>
      <c r="E304" s="696"/>
      <c r="F304" s="696"/>
    </row>
    <row r="305" spans="2:6" x14ac:dyDescent="0.2">
      <c r="B305" s="696"/>
      <c r="C305" s="696"/>
      <c r="D305" s="696"/>
      <c r="E305" s="696"/>
      <c r="F305" s="696"/>
    </row>
    <row r="306" spans="2:6" x14ac:dyDescent="0.2">
      <c r="B306" s="696"/>
      <c r="C306" s="696"/>
      <c r="D306" s="696"/>
      <c r="E306" s="696"/>
      <c r="F306" s="696"/>
    </row>
    <row r="307" spans="2:6" x14ac:dyDescent="0.2">
      <c r="B307" s="696"/>
      <c r="C307" s="696"/>
      <c r="D307" s="696"/>
      <c r="E307" s="696"/>
      <c r="F307" s="696"/>
    </row>
    <row r="308" spans="2:6" x14ac:dyDescent="0.2">
      <c r="B308" s="696"/>
      <c r="C308" s="696"/>
      <c r="D308" s="696"/>
      <c r="E308" s="696"/>
      <c r="F308" s="696"/>
    </row>
    <row r="309" spans="2:6" x14ac:dyDescent="0.2">
      <c r="B309" s="696"/>
      <c r="C309" s="696"/>
      <c r="D309" s="696"/>
      <c r="E309" s="696"/>
      <c r="F309" s="696"/>
    </row>
    <row r="310" spans="2:6" x14ac:dyDescent="0.2">
      <c r="B310" s="696"/>
      <c r="C310" s="696"/>
      <c r="D310" s="696"/>
      <c r="E310" s="696"/>
      <c r="F310" s="696"/>
    </row>
    <row r="311" spans="2:6" x14ac:dyDescent="0.2">
      <c r="B311" s="696"/>
      <c r="C311" s="696"/>
      <c r="D311" s="696"/>
      <c r="E311" s="696"/>
      <c r="F311" s="696"/>
    </row>
    <row r="312" spans="2:6" x14ac:dyDescent="0.2">
      <c r="B312" s="696"/>
      <c r="C312" s="696"/>
      <c r="D312" s="696"/>
      <c r="E312" s="696"/>
      <c r="F312" s="696"/>
    </row>
    <row r="313" spans="2:6" x14ac:dyDescent="0.2">
      <c r="B313" s="696"/>
      <c r="C313" s="696"/>
      <c r="D313" s="696"/>
      <c r="E313" s="696"/>
      <c r="F313" s="696"/>
    </row>
    <row r="314" spans="2:6" x14ac:dyDescent="0.2">
      <c r="B314" s="696"/>
      <c r="C314" s="696"/>
      <c r="D314" s="696"/>
      <c r="E314" s="696"/>
      <c r="F314" s="696"/>
    </row>
    <row r="315" spans="2:6" x14ac:dyDescent="0.2">
      <c r="B315" s="696"/>
      <c r="C315" s="696"/>
      <c r="D315" s="696"/>
      <c r="E315" s="696"/>
      <c r="F315" s="696"/>
    </row>
    <row r="316" spans="2:6" x14ac:dyDescent="0.2">
      <c r="B316" s="696"/>
      <c r="C316" s="696"/>
      <c r="D316" s="696"/>
      <c r="E316" s="696"/>
      <c r="F316" s="696"/>
    </row>
    <row r="317" spans="2:6" x14ac:dyDescent="0.2">
      <c r="B317" s="696"/>
      <c r="C317" s="696"/>
      <c r="D317" s="696"/>
      <c r="E317" s="696"/>
      <c r="F317" s="696"/>
    </row>
    <row r="318" spans="2:6" x14ac:dyDescent="0.2">
      <c r="B318" s="696"/>
      <c r="C318" s="696"/>
      <c r="D318" s="696"/>
      <c r="E318" s="696"/>
      <c r="F318" s="696"/>
    </row>
    <row r="319" spans="2:6" x14ac:dyDescent="0.2">
      <c r="B319" s="696"/>
      <c r="C319" s="696"/>
      <c r="D319" s="696"/>
      <c r="E319" s="696"/>
      <c r="F319" s="696"/>
    </row>
    <row r="320" spans="2:6" x14ac:dyDescent="0.2">
      <c r="B320" s="696"/>
      <c r="C320" s="696"/>
      <c r="D320" s="696"/>
      <c r="E320" s="696"/>
      <c r="F320" s="696"/>
    </row>
    <row r="321" spans="2:6" x14ac:dyDescent="0.2">
      <c r="B321" s="696"/>
      <c r="C321" s="696"/>
      <c r="D321" s="696"/>
      <c r="E321" s="696"/>
      <c r="F321" s="696"/>
    </row>
    <row r="322" spans="2:6" x14ac:dyDescent="0.2">
      <c r="B322" s="696"/>
      <c r="C322" s="696"/>
      <c r="D322" s="696"/>
      <c r="E322" s="696"/>
      <c r="F322" s="696"/>
    </row>
    <row r="323" spans="2:6" x14ac:dyDescent="0.2">
      <c r="B323" s="696"/>
      <c r="C323" s="696"/>
      <c r="D323" s="696"/>
      <c r="E323" s="696"/>
      <c r="F323" s="696"/>
    </row>
    <row r="324" spans="2:6" x14ac:dyDescent="0.2">
      <c r="B324" s="696"/>
      <c r="C324" s="696"/>
      <c r="D324" s="696"/>
      <c r="E324" s="696"/>
      <c r="F324" s="696"/>
    </row>
    <row r="325" spans="2:6" x14ac:dyDescent="0.2">
      <c r="B325" s="696"/>
      <c r="C325" s="696"/>
      <c r="D325" s="696"/>
      <c r="E325" s="696"/>
      <c r="F325" s="696"/>
    </row>
    <row r="326" spans="2:6" x14ac:dyDescent="0.2">
      <c r="B326" s="696"/>
      <c r="C326" s="696"/>
      <c r="D326" s="696"/>
      <c r="E326" s="696"/>
      <c r="F326" s="696"/>
    </row>
    <row r="327" spans="2:6" x14ac:dyDescent="0.2">
      <c r="B327" s="696"/>
      <c r="C327" s="696"/>
      <c r="D327" s="696"/>
      <c r="E327" s="696"/>
      <c r="F327" s="696"/>
    </row>
    <row r="328" spans="2:6" x14ac:dyDescent="0.2">
      <c r="B328" s="696"/>
      <c r="C328" s="696"/>
      <c r="D328" s="696"/>
      <c r="E328" s="696"/>
      <c r="F328" s="696"/>
    </row>
    <row r="329" spans="2:6" x14ac:dyDescent="0.2">
      <c r="B329" s="696"/>
      <c r="C329" s="696"/>
      <c r="D329" s="696"/>
      <c r="E329" s="696"/>
      <c r="F329" s="696"/>
    </row>
    <row r="330" spans="2:6" x14ac:dyDescent="0.2">
      <c r="B330" s="696"/>
      <c r="C330" s="696"/>
      <c r="D330" s="696"/>
      <c r="E330" s="696"/>
      <c r="F330" s="696"/>
    </row>
    <row r="331" spans="2:6" x14ac:dyDescent="0.2">
      <c r="B331" s="696"/>
      <c r="C331" s="696"/>
      <c r="D331" s="696"/>
      <c r="E331" s="696"/>
      <c r="F331" s="696"/>
    </row>
    <row r="332" spans="2:6" x14ac:dyDescent="0.2">
      <c r="B332" s="696"/>
      <c r="C332" s="696"/>
      <c r="D332" s="696"/>
      <c r="E332" s="696"/>
      <c r="F332" s="696"/>
    </row>
    <row r="333" spans="2:6" x14ac:dyDescent="0.2">
      <c r="B333" s="696"/>
      <c r="C333" s="696"/>
      <c r="D333" s="696"/>
      <c r="E333" s="696"/>
      <c r="F333" s="696"/>
    </row>
    <row r="334" spans="2:6" x14ac:dyDescent="0.2">
      <c r="B334" s="696"/>
      <c r="C334" s="696"/>
      <c r="D334" s="696"/>
      <c r="E334" s="696"/>
      <c r="F334" s="696"/>
    </row>
    <row r="335" spans="2:6" x14ac:dyDescent="0.2">
      <c r="B335" s="696"/>
      <c r="C335" s="696"/>
      <c r="D335" s="696"/>
      <c r="E335" s="696"/>
      <c r="F335" s="696"/>
    </row>
    <row r="336" spans="2:6" x14ac:dyDescent="0.2">
      <c r="B336" s="696"/>
      <c r="C336" s="696"/>
      <c r="D336" s="696"/>
      <c r="E336" s="696"/>
      <c r="F336" s="696"/>
    </row>
    <row r="337" spans="2:6" x14ac:dyDescent="0.2">
      <c r="B337" s="696"/>
      <c r="C337" s="696"/>
      <c r="D337" s="696"/>
      <c r="E337" s="696"/>
      <c r="F337" s="696"/>
    </row>
    <row r="338" spans="2:6" x14ac:dyDescent="0.2">
      <c r="B338" s="696"/>
      <c r="C338" s="696"/>
      <c r="D338" s="696"/>
      <c r="E338" s="696"/>
      <c r="F338" s="696"/>
    </row>
    <row r="339" spans="2:6" x14ac:dyDescent="0.2">
      <c r="B339" s="696"/>
      <c r="C339" s="696"/>
      <c r="D339" s="696"/>
      <c r="E339" s="696"/>
      <c r="F339" s="696"/>
    </row>
    <row r="340" spans="2:6" x14ac:dyDescent="0.2">
      <c r="B340" s="696"/>
      <c r="C340" s="696"/>
      <c r="D340" s="696"/>
      <c r="E340" s="696"/>
      <c r="F340" s="696"/>
    </row>
    <row r="341" spans="2:6" x14ac:dyDescent="0.2">
      <c r="B341" s="696"/>
      <c r="C341" s="696"/>
      <c r="D341" s="696"/>
      <c r="E341" s="696"/>
      <c r="F341" s="696"/>
    </row>
    <row r="342" spans="2:6" x14ac:dyDescent="0.2">
      <c r="B342" s="696"/>
      <c r="C342" s="696"/>
      <c r="D342" s="696"/>
      <c r="E342" s="696"/>
      <c r="F342" s="696"/>
    </row>
    <row r="343" spans="2:6" x14ac:dyDescent="0.2">
      <c r="B343" s="696"/>
      <c r="C343" s="696"/>
      <c r="D343" s="696"/>
      <c r="E343" s="696"/>
      <c r="F343" s="696"/>
    </row>
    <row r="344" spans="2:6" x14ac:dyDescent="0.2">
      <c r="B344" s="696"/>
      <c r="C344" s="696"/>
      <c r="D344" s="696"/>
      <c r="E344" s="696"/>
      <c r="F344" s="696"/>
    </row>
    <row r="345" spans="2:6" x14ac:dyDescent="0.2">
      <c r="B345" s="696"/>
      <c r="C345" s="696"/>
      <c r="D345" s="696"/>
      <c r="E345" s="696"/>
      <c r="F345" s="696"/>
    </row>
    <row r="346" spans="2:6" x14ac:dyDescent="0.2">
      <c r="B346" s="696"/>
      <c r="C346" s="696"/>
      <c r="D346" s="696"/>
      <c r="E346" s="696"/>
      <c r="F346" s="696"/>
    </row>
    <row r="347" spans="2:6" x14ac:dyDescent="0.2">
      <c r="B347" s="696"/>
      <c r="C347" s="696"/>
      <c r="D347" s="696"/>
      <c r="E347" s="696"/>
      <c r="F347" s="696"/>
    </row>
    <row r="348" spans="2:6" x14ac:dyDescent="0.2">
      <c r="B348" s="696"/>
      <c r="C348" s="696"/>
      <c r="D348" s="696"/>
      <c r="E348" s="696"/>
      <c r="F348" s="696"/>
    </row>
    <row r="349" spans="2:6" x14ac:dyDescent="0.2">
      <c r="B349" s="696"/>
      <c r="C349" s="696"/>
      <c r="D349" s="696"/>
      <c r="E349" s="696"/>
      <c r="F349" s="696"/>
    </row>
    <row r="350" spans="2:6" x14ac:dyDescent="0.2">
      <c r="B350" s="696"/>
      <c r="C350" s="696"/>
      <c r="D350" s="696"/>
      <c r="E350" s="696"/>
      <c r="F350" s="696"/>
    </row>
    <row r="351" spans="2:6" x14ac:dyDescent="0.2">
      <c r="B351" s="696"/>
      <c r="C351" s="696"/>
      <c r="D351" s="696"/>
      <c r="E351" s="696"/>
      <c r="F351" s="696"/>
    </row>
    <row r="352" spans="2:6" x14ac:dyDescent="0.2">
      <c r="B352" s="696"/>
      <c r="C352" s="696"/>
      <c r="D352" s="696"/>
      <c r="E352" s="696"/>
      <c r="F352" s="696"/>
    </row>
    <row r="353" spans="2:6" x14ac:dyDescent="0.2">
      <c r="B353" s="696"/>
      <c r="C353" s="696"/>
      <c r="D353" s="696"/>
      <c r="E353" s="696"/>
      <c r="F353" s="696"/>
    </row>
    <row r="354" spans="2:6" x14ac:dyDescent="0.2">
      <c r="B354" s="696"/>
      <c r="C354" s="696"/>
      <c r="D354" s="696"/>
      <c r="E354" s="696"/>
      <c r="F354" s="696"/>
    </row>
    <row r="355" spans="2:6" x14ac:dyDescent="0.2">
      <c r="B355" s="696"/>
      <c r="C355" s="696"/>
      <c r="D355" s="696"/>
      <c r="E355" s="696"/>
      <c r="F355" s="696"/>
    </row>
    <row r="356" spans="2:6" x14ac:dyDescent="0.2">
      <c r="B356" s="696"/>
      <c r="C356" s="696"/>
      <c r="D356" s="696"/>
      <c r="E356" s="696"/>
      <c r="F356" s="696"/>
    </row>
    <row r="357" spans="2:6" x14ac:dyDescent="0.2">
      <c r="B357" s="696"/>
      <c r="C357" s="696"/>
      <c r="D357" s="696"/>
      <c r="E357" s="696"/>
      <c r="F357" s="696"/>
    </row>
    <row r="358" spans="2:6" x14ac:dyDescent="0.2">
      <c r="B358" s="696"/>
      <c r="C358" s="696"/>
      <c r="D358" s="696"/>
      <c r="E358" s="696"/>
      <c r="F358" s="696"/>
    </row>
    <row r="359" spans="2:6" x14ac:dyDescent="0.2">
      <c r="B359" s="696"/>
      <c r="C359" s="696"/>
      <c r="D359" s="696"/>
      <c r="E359" s="696"/>
      <c r="F359" s="696"/>
    </row>
    <row r="360" spans="2:6" x14ac:dyDescent="0.2">
      <c r="B360" s="696"/>
      <c r="C360" s="696"/>
      <c r="D360" s="696"/>
      <c r="E360" s="696"/>
      <c r="F360" s="696"/>
    </row>
    <row r="361" spans="2:6" x14ac:dyDescent="0.2">
      <c r="B361" s="696"/>
      <c r="C361" s="696"/>
      <c r="D361" s="696"/>
      <c r="E361" s="696"/>
      <c r="F361" s="696"/>
    </row>
    <row r="362" spans="2:6" x14ac:dyDescent="0.2">
      <c r="B362" s="696"/>
      <c r="C362" s="696"/>
      <c r="D362" s="696"/>
      <c r="E362" s="696"/>
      <c r="F362" s="696"/>
    </row>
    <row r="363" spans="2:6" x14ac:dyDescent="0.2">
      <c r="B363" s="696"/>
      <c r="C363" s="696"/>
      <c r="D363" s="696"/>
      <c r="E363" s="696"/>
      <c r="F363" s="696"/>
    </row>
    <row r="364" spans="2:6" x14ac:dyDescent="0.2">
      <c r="B364" s="696"/>
      <c r="C364" s="696"/>
      <c r="D364" s="696"/>
      <c r="E364" s="696"/>
      <c r="F364" s="696"/>
    </row>
    <row r="365" spans="2:6" x14ac:dyDescent="0.2">
      <c r="B365" s="696"/>
      <c r="C365" s="696"/>
      <c r="D365" s="696"/>
      <c r="E365" s="696"/>
      <c r="F365" s="696"/>
    </row>
    <row r="366" spans="2:6" x14ac:dyDescent="0.2">
      <c r="B366" s="696"/>
      <c r="C366" s="696"/>
      <c r="D366" s="696"/>
      <c r="E366" s="696"/>
      <c r="F366" s="696"/>
    </row>
    <row r="367" spans="2:6" x14ac:dyDescent="0.2">
      <c r="B367" s="696"/>
      <c r="C367" s="696"/>
      <c r="D367" s="696"/>
      <c r="E367" s="696"/>
      <c r="F367" s="696"/>
    </row>
    <row r="368" spans="2:6" x14ac:dyDescent="0.2">
      <c r="B368" s="696"/>
      <c r="C368" s="696"/>
      <c r="D368" s="696"/>
      <c r="E368" s="696"/>
      <c r="F368" s="696"/>
    </row>
    <row r="369" spans="2:6" x14ac:dyDescent="0.2">
      <c r="B369" s="696"/>
      <c r="C369" s="696"/>
      <c r="D369" s="696"/>
      <c r="E369" s="696"/>
      <c r="F369" s="696"/>
    </row>
    <row r="370" spans="2:6" x14ac:dyDescent="0.2">
      <c r="B370" s="696"/>
      <c r="C370" s="696"/>
      <c r="D370" s="696"/>
      <c r="E370" s="696"/>
      <c r="F370" s="696"/>
    </row>
    <row r="371" spans="2:6" x14ac:dyDescent="0.2">
      <c r="B371" s="696"/>
      <c r="C371" s="696"/>
      <c r="D371" s="696"/>
      <c r="E371" s="696"/>
      <c r="F371" s="696"/>
    </row>
    <row r="372" spans="2:6" x14ac:dyDescent="0.2">
      <c r="B372" s="696"/>
      <c r="C372" s="696"/>
      <c r="D372" s="696"/>
      <c r="E372" s="696"/>
      <c r="F372" s="696"/>
    </row>
    <row r="373" spans="2:6" x14ac:dyDescent="0.2">
      <c r="B373" s="696"/>
      <c r="C373" s="696"/>
      <c r="D373" s="696"/>
      <c r="E373" s="696"/>
      <c r="F373" s="696"/>
    </row>
    <row r="374" spans="2:6" x14ac:dyDescent="0.2">
      <c r="B374" s="696"/>
      <c r="C374" s="696"/>
      <c r="D374" s="696"/>
      <c r="E374" s="696"/>
      <c r="F374" s="696"/>
    </row>
    <row r="375" spans="2:6" x14ac:dyDescent="0.2">
      <c r="B375" s="696"/>
      <c r="C375" s="696"/>
      <c r="D375" s="696"/>
      <c r="E375" s="696"/>
      <c r="F375" s="696"/>
    </row>
    <row r="376" spans="2:6" x14ac:dyDescent="0.2">
      <c r="B376" s="696"/>
      <c r="C376" s="696"/>
      <c r="D376" s="696"/>
      <c r="E376" s="696"/>
      <c r="F376" s="696"/>
    </row>
    <row r="377" spans="2:6" x14ac:dyDescent="0.2">
      <c r="B377" s="696"/>
      <c r="C377" s="696"/>
      <c r="D377" s="696"/>
      <c r="E377" s="696"/>
      <c r="F377" s="696"/>
    </row>
    <row r="378" spans="2:6" x14ac:dyDescent="0.2">
      <c r="B378" s="696"/>
      <c r="C378" s="696"/>
      <c r="D378" s="696"/>
      <c r="E378" s="696"/>
      <c r="F378" s="696"/>
    </row>
    <row r="379" spans="2:6" x14ac:dyDescent="0.2">
      <c r="B379" s="696"/>
      <c r="C379" s="696"/>
      <c r="D379" s="696"/>
      <c r="E379" s="696"/>
      <c r="F379" s="696"/>
    </row>
    <row r="380" spans="2:6" x14ac:dyDescent="0.2">
      <c r="B380" s="696"/>
      <c r="C380" s="696"/>
      <c r="D380" s="696"/>
      <c r="E380" s="696"/>
      <c r="F380" s="696"/>
    </row>
    <row r="381" spans="2:6" x14ac:dyDescent="0.2">
      <c r="B381" s="696"/>
      <c r="C381" s="696"/>
      <c r="D381" s="696"/>
      <c r="E381" s="696"/>
      <c r="F381" s="696"/>
    </row>
    <row r="382" spans="2:6" x14ac:dyDescent="0.2">
      <c r="B382" s="696"/>
      <c r="C382" s="696"/>
      <c r="D382" s="696"/>
      <c r="E382" s="696"/>
      <c r="F382" s="696"/>
    </row>
    <row r="383" spans="2:6" x14ac:dyDescent="0.2">
      <c r="B383" s="696"/>
      <c r="C383" s="696"/>
      <c r="D383" s="696"/>
      <c r="E383" s="696"/>
      <c r="F383" s="696"/>
    </row>
    <row r="384" spans="2:6" x14ac:dyDescent="0.2">
      <c r="B384" s="696"/>
      <c r="C384" s="696"/>
      <c r="D384" s="696"/>
      <c r="E384" s="696"/>
      <c r="F384" s="696"/>
    </row>
    <row r="385" spans="2:6" x14ac:dyDescent="0.2">
      <c r="B385" s="696"/>
      <c r="C385" s="696"/>
      <c r="D385" s="696"/>
      <c r="E385" s="696"/>
      <c r="F385" s="696"/>
    </row>
    <row r="386" spans="2:6" x14ac:dyDescent="0.2">
      <c r="B386" s="696"/>
      <c r="C386" s="696"/>
      <c r="D386" s="696"/>
      <c r="E386" s="696"/>
      <c r="F386" s="696"/>
    </row>
    <row r="387" spans="2:6" x14ac:dyDescent="0.2">
      <c r="B387" s="696"/>
      <c r="C387" s="696"/>
      <c r="D387" s="696"/>
      <c r="E387" s="696"/>
      <c r="F387" s="696"/>
    </row>
    <row r="388" spans="2:6" x14ac:dyDescent="0.2">
      <c r="B388" s="696"/>
      <c r="C388" s="696"/>
      <c r="D388" s="696"/>
      <c r="E388" s="696"/>
      <c r="F388" s="696"/>
    </row>
    <row r="389" spans="2:6" x14ac:dyDescent="0.2">
      <c r="B389" s="696"/>
      <c r="C389" s="696"/>
      <c r="D389" s="696"/>
      <c r="E389" s="696"/>
      <c r="F389" s="696"/>
    </row>
    <row r="390" spans="2:6" x14ac:dyDescent="0.2">
      <c r="B390" s="696"/>
      <c r="C390" s="696"/>
      <c r="D390" s="696"/>
      <c r="E390" s="696"/>
      <c r="F390" s="696"/>
    </row>
    <row r="391" spans="2:6" x14ac:dyDescent="0.2">
      <c r="B391" s="696"/>
      <c r="C391" s="696"/>
      <c r="D391" s="696"/>
      <c r="E391" s="696"/>
      <c r="F391" s="696"/>
    </row>
    <row r="392" spans="2:6" x14ac:dyDescent="0.2">
      <c r="B392" s="696"/>
      <c r="C392" s="696"/>
      <c r="D392" s="696"/>
      <c r="E392" s="696"/>
      <c r="F392" s="696"/>
    </row>
    <row r="393" spans="2:6" x14ac:dyDescent="0.2">
      <c r="B393" s="696"/>
      <c r="C393" s="696"/>
      <c r="D393" s="696"/>
      <c r="E393" s="696"/>
      <c r="F393" s="696"/>
    </row>
    <row r="394" spans="2:6" x14ac:dyDescent="0.2">
      <c r="B394" s="696"/>
      <c r="C394" s="696"/>
      <c r="D394" s="696"/>
      <c r="E394" s="696"/>
      <c r="F394" s="696"/>
    </row>
    <row r="395" spans="2:6" x14ac:dyDescent="0.2">
      <c r="B395" s="696"/>
      <c r="C395" s="696"/>
      <c r="D395" s="696"/>
      <c r="E395" s="696"/>
      <c r="F395" s="696"/>
    </row>
    <row r="396" spans="2:6" x14ac:dyDescent="0.2">
      <c r="B396" s="696"/>
      <c r="C396" s="696"/>
      <c r="D396" s="696"/>
      <c r="E396" s="696"/>
      <c r="F396" s="696"/>
    </row>
    <row r="397" spans="2:6" x14ac:dyDescent="0.2">
      <c r="B397" s="696"/>
      <c r="C397" s="696"/>
      <c r="D397" s="696"/>
      <c r="E397" s="696"/>
      <c r="F397" s="696"/>
    </row>
    <row r="398" spans="2:6" x14ac:dyDescent="0.2">
      <c r="B398" s="696"/>
      <c r="C398" s="696"/>
      <c r="D398" s="696"/>
      <c r="E398" s="696"/>
      <c r="F398" s="696"/>
    </row>
    <row r="399" spans="2:6" x14ac:dyDescent="0.2">
      <c r="B399" s="696"/>
      <c r="C399" s="696"/>
      <c r="D399" s="696"/>
      <c r="E399" s="696"/>
      <c r="F399" s="696"/>
    </row>
    <row r="400" spans="2:6" x14ac:dyDescent="0.2">
      <c r="B400" s="696"/>
      <c r="C400" s="696"/>
      <c r="D400" s="696"/>
      <c r="E400" s="696"/>
      <c r="F400" s="696"/>
    </row>
    <row r="401" spans="2:6" x14ac:dyDescent="0.2">
      <c r="B401" s="696"/>
      <c r="C401" s="696"/>
      <c r="D401" s="696"/>
      <c r="E401" s="696"/>
      <c r="F401" s="696"/>
    </row>
    <row r="402" spans="2:6" x14ac:dyDescent="0.2">
      <c r="B402" s="696"/>
      <c r="C402" s="696"/>
      <c r="D402" s="696"/>
      <c r="E402" s="696"/>
      <c r="F402" s="696"/>
    </row>
    <row r="403" spans="2:6" x14ac:dyDescent="0.2">
      <c r="B403" s="696"/>
      <c r="C403" s="696"/>
      <c r="D403" s="696"/>
      <c r="E403" s="696"/>
      <c r="F403" s="696"/>
    </row>
    <row r="404" spans="2:6" x14ac:dyDescent="0.2">
      <c r="B404" s="696"/>
      <c r="C404" s="696"/>
      <c r="D404" s="696"/>
      <c r="E404" s="696"/>
      <c r="F404" s="696"/>
    </row>
    <row r="405" spans="2:6" x14ac:dyDescent="0.2">
      <c r="B405" s="696"/>
      <c r="C405" s="696"/>
      <c r="D405" s="696"/>
      <c r="E405" s="696"/>
      <c r="F405" s="696"/>
    </row>
    <row r="406" spans="2:6" x14ac:dyDescent="0.2">
      <c r="B406" s="696"/>
      <c r="C406" s="696"/>
      <c r="D406" s="696"/>
      <c r="E406" s="696"/>
      <c r="F406" s="696"/>
    </row>
    <row r="407" spans="2:6" x14ac:dyDescent="0.2">
      <c r="B407" s="696"/>
      <c r="C407" s="696"/>
      <c r="D407" s="696"/>
      <c r="E407" s="696"/>
      <c r="F407" s="696"/>
    </row>
    <row r="408" spans="2:6" x14ac:dyDescent="0.2">
      <c r="B408" s="696"/>
      <c r="C408" s="696"/>
      <c r="D408" s="696"/>
      <c r="E408" s="696"/>
      <c r="F408" s="696"/>
    </row>
    <row r="409" spans="2:6" x14ac:dyDescent="0.2">
      <c r="B409" s="696"/>
      <c r="C409" s="696"/>
      <c r="D409" s="696"/>
      <c r="E409" s="696"/>
      <c r="F409" s="696"/>
    </row>
    <row r="410" spans="2:6" x14ac:dyDescent="0.2">
      <c r="B410" s="696"/>
      <c r="C410" s="696"/>
      <c r="D410" s="696"/>
      <c r="E410" s="696"/>
      <c r="F410" s="696"/>
    </row>
    <row r="411" spans="2:6" x14ac:dyDescent="0.2">
      <c r="B411" s="696"/>
      <c r="C411" s="696"/>
      <c r="D411" s="696"/>
      <c r="E411" s="696"/>
      <c r="F411" s="696"/>
    </row>
    <row r="412" spans="2:6" x14ac:dyDescent="0.2">
      <c r="B412" s="696"/>
      <c r="C412" s="696"/>
      <c r="D412" s="696"/>
      <c r="E412" s="696"/>
      <c r="F412" s="696"/>
    </row>
    <row r="413" spans="2:6" x14ac:dyDescent="0.2">
      <c r="B413" s="696"/>
      <c r="C413" s="696"/>
      <c r="D413" s="696"/>
      <c r="E413" s="696"/>
      <c r="F413" s="696"/>
    </row>
    <row r="414" spans="2:6" x14ac:dyDescent="0.2">
      <c r="B414" s="696"/>
      <c r="C414" s="696"/>
      <c r="D414" s="696"/>
      <c r="E414" s="696"/>
      <c r="F414" s="696"/>
    </row>
    <row r="415" spans="2:6" x14ac:dyDescent="0.2">
      <c r="B415" s="696"/>
      <c r="C415" s="696"/>
      <c r="D415" s="696"/>
      <c r="E415" s="696"/>
      <c r="F415" s="696"/>
    </row>
    <row r="416" spans="2:6" x14ac:dyDescent="0.2">
      <c r="B416" s="696"/>
      <c r="C416" s="696"/>
      <c r="D416" s="696"/>
      <c r="E416" s="696"/>
      <c r="F416" s="696"/>
    </row>
    <row r="417" spans="2:6" x14ac:dyDescent="0.2">
      <c r="B417" s="696"/>
      <c r="C417" s="696"/>
      <c r="D417" s="696"/>
      <c r="E417" s="696"/>
      <c r="F417" s="696"/>
    </row>
    <row r="418" spans="2:6" x14ac:dyDescent="0.2">
      <c r="B418" s="696"/>
      <c r="C418" s="696"/>
      <c r="D418" s="696"/>
      <c r="E418" s="696"/>
      <c r="F418" s="696"/>
    </row>
    <row r="419" spans="2:6" x14ac:dyDescent="0.2">
      <c r="B419" s="696"/>
      <c r="C419" s="696"/>
      <c r="D419" s="696"/>
      <c r="E419" s="696"/>
      <c r="F419" s="696"/>
    </row>
    <row r="420" spans="2:6" x14ac:dyDescent="0.2">
      <c r="B420" s="696"/>
      <c r="C420" s="696"/>
      <c r="D420" s="696"/>
      <c r="E420" s="696"/>
      <c r="F420" s="696"/>
    </row>
    <row r="421" spans="2:6" x14ac:dyDescent="0.2">
      <c r="B421" s="696"/>
      <c r="C421" s="696"/>
      <c r="D421" s="696"/>
      <c r="E421" s="696"/>
      <c r="F421" s="696"/>
    </row>
    <row r="422" spans="2:6" x14ac:dyDescent="0.2">
      <c r="B422" s="696"/>
      <c r="C422" s="696"/>
      <c r="D422" s="696"/>
      <c r="E422" s="696"/>
      <c r="F422" s="696"/>
    </row>
    <row r="423" spans="2:6" x14ac:dyDescent="0.2">
      <c r="B423" s="696"/>
      <c r="C423" s="696"/>
      <c r="D423" s="696"/>
      <c r="E423" s="696"/>
      <c r="F423" s="696"/>
    </row>
    <row r="424" spans="2:6" x14ac:dyDescent="0.2">
      <c r="B424" s="696"/>
      <c r="C424" s="696"/>
      <c r="D424" s="696"/>
      <c r="E424" s="696"/>
      <c r="F424" s="696"/>
    </row>
    <row r="425" spans="2:6" x14ac:dyDescent="0.2">
      <c r="B425" s="696"/>
      <c r="C425" s="696"/>
      <c r="D425" s="696"/>
      <c r="E425" s="696"/>
      <c r="F425" s="696"/>
    </row>
    <row r="426" spans="2:6" x14ac:dyDescent="0.2">
      <c r="B426" s="696"/>
      <c r="C426" s="696"/>
      <c r="D426" s="696"/>
      <c r="E426" s="696"/>
      <c r="F426" s="696"/>
    </row>
    <row r="427" spans="2:6" x14ac:dyDescent="0.2">
      <c r="B427" s="696"/>
      <c r="C427" s="696"/>
      <c r="D427" s="696"/>
      <c r="E427" s="696"/>
      <c r="F427" s="696"/>
    </row>
    <row r="428" spans="2:6" x14ac:dyDescent="0.2">
      <c r="B428" s="696"/>
      <c r="C428" s="696"/>
      <c r="D428" s="696"/>
      <c r="E428" s="696"/>
      <c r="F428" s="696"/>
    </row>
    <row r="429" spans="2:6" x14ac:dyDescent="0.2">
      <c r="B429" s="696"/>
      <c r="C429" s="696"/>
      <c r="D429" s="696"/>
      <c r="E429" s="696"/>
      <c r="F429" s="696"/>
    </row>
    <row r="430" spans="2:6" x14ac:dyDescent="0.2">
      <c r="B430" s="696"/>
      <c r="C430" s="696"/>
      <c r="D430" s="696"/>
      <c r="E430" s="696"/>
      <c r="F430" s="696"/>
    </row>
    <row r="431" spans="2:6" x14ac:dyDescent="0.2">
      <c r="B431" s="696"/>
      <c r="C431" s="696"/>
      <c r="D431" s="696"/>
      <c r="E431" s="696"/>
      <c r="F431" s="696"/>
    </row>
    <row r="432" spans="2:6" x14ac:dyDescent="0.2">
      <c r="B432" s="696"/>
      <c r="C432" s="696"/>
      <c r="D432" s="696"/>
      <c r="E432" s="696"/>
      <c r="F432" s="696"/>
    </row>
    <row r="433" spans="2:6" x14ac:dyDescent="0.2">
      <c r="B433" s="696"/>
      <c r="C433" s="696"/>
      <c r="D433" s="696"/>
      <c r="E433" s="696"/>
      <c r="F433" s="696"/>
    </row>
    <row r="434" spans="2:6" x14ac:dyDescent="0.2">
      <c r="B434" s="696"/>
      <c r="C434" s="696"/>
      <c r="D434" s="696"/>
      <c r="E434" s="696"/>
      <c r="F434" s="696"/>
    </row>
    <row r="435" spans="2:6" x14ac:dyDescent="0.2">
      <c r="B435" s="696"/>
      <c r="C435" s="696"/>
      <c r="D435" s="696"/>
      <c r="E435" s="696"/>
      <c r="F435" s="696"/>
    </row>
    <row r="436" spans="2:6" x14ac:dyDescent="0.2">
      <c r="B436" s="696"/>
      <c r="C436" s="696"/>
      <c r="D436" s="696"/>
      <c r="E436" s="696"/>
      <c r="F436" s="696"/>
    </row>
    <row r="437" spans="2:6" x14ac:dyDescent="0.2">
      <c r="B437" s="696"/>
      <c r="C437" s="696"/>
      <c r="D437" s="696"/>
      <c r="E437" s="696"/>
      <c r="F437" s="696"/>
    </row>
    <row r="438" spans="2:6" x14ac:dyDescent="0.2">
      <c r="B438" s="696"/>
      <c r="C438" s="696"/>
      <c r="D438" s="696"/>
      <c r="E438" s="696"/>
      <c r="F438" s="696"/>
    </row>
    <row r="439" spans="2:6" x14ac:dyDescent="0.2">
      <c r="B439" s="696"/>
      <c r="C439" s="696"/>
      <c r="D439" s="696"/>
      <c r="E439" s="696"/>
      <c r="F439" s="696"/>
    </row>
    <row r="440" spans="2:6" x14ac:dyDescent="0.2">
      <c r="B440" s="696"/>
      <c r="C440" s="696"/>
      <c r="D440" s="696"/>
      <c r="E440" s="696"/>
      <c r="F440" s="696"/>
    </row>
    <row r="441" spans="2:6" x14ac:dyDescent="0.2">
      <c r="B441" s="696"/>
      <c r="C441" s="696"/>
      <c r="D441" s="696"/>
      <c r="E441" s="696"/>
      <c r="F441" s="696"/>
    </row>
    <row r="442" spans="2:6" x14ac:dyDescent="0.2">
      <c r="B442" s="696"/>
      <c r="C442" s="696"/>
      <c r="D442" s="696"/>
      <c r="E442" s="696"/>
      <c r="F442" s="696"/>
    </row>
    <row r="443" spans="2:6" x14ac:dyDescent="0.2">
      <c r="B443" s="696"/>
      <c r="C443" s="696"/>
      <c r="D443" s="696"/>
      <c r="E443" s="696"/>
      <c r="F443" s="696"/>
    </row>
    <row r="444" spans="2:6" x14ac:dyDescent="0.2">
      <c r="B444" s="696"/>
      <c r="C444" s="696"/>
      <c r="D444" s="696"/>
      <c r="E444" s="696"/>
      <c r="F444" s="696"/>
    </row>
    <row r="445" spans="2:6" x14ac:dyDescent="0.2">
      <c r="B445" s="696"/>
      <c r="C445" s="696"/>
      <c r="D445" s="696"/>
      <c r="E445" s="696"/>
      <c r="F445" s="696"/>
    </row>
    <row r="446" spans="2:6" x14ac:dyDescent="0.2">
      <c r="B446" s="696"/>
      <c r="C446" s="696"/>
      <c r="D446" s="696"/>
      <c r="E446" s="696"/>
      <c r="F446" s="696"/>
    </row>
    <row r="447" spans="2:6" x14ac:dyDescent="0.2">
      <c r="B447" s="696"/>
      <c r="C447" s="696"/>
      <c r="D447" s="696"/>
      <c r="E447" s="696"/>
      <c r="F447" s="696"/>
    </row>
    <row r="448" spans="2:6" x14ac:dyDescent="0.2">
      <c r="B448" s="696"/>
      <c r="C448" s="696"/>
      <c r="D448" s="696"/>
      <c r="E448" s="696"/>
      <c r="F448" s="696"/>
    </row>
    <row r="449" spans="2:6" x14ac:dyDescent="0.2">
      <c r="B449" s="696"/>
      <c r="C449" s="696"/>
      <c r="D449" s="696"/>
      <c r="E449" s="696"/>
      <c r="F449" s="696"/>
    </row>
    <row r="450" spans="2:6" x14ac:dyDescent="0.2">
      <c r="B450" s="696"/>
      <c r="C450" s="696"/>
      <c r="D450" s="696"/>
      <c r="E450" s="696"/>
      <c r="F450" s="696"/>
    </row>
    <row r="451" spans="2:6" x14ac:dyDescent="0.2">
      <c r="B451" s="696"/>
      <c r="C451" s="696"/>
      <c r="D451" s="696"/>
      <c r="E451" s="696"/>
      <c r="F451" s="696"/>
    </row>
    <row r="452" spans="2:6" x14ac:dyDescent="0.2">
      <c r="B452" s="696"/>
      <c r="C452" s="696"/>
      <c r="D452" s="696"/>
      <c r="E452" s="696"/>
      <c r="F452" s="696"/>
    </row>
    <row r="453" spans="2:6" x14ac:dyDescent="0.2">
      <c r="B453" s="696"/>
      <c r="C453" s="696"/>
      <c r="D453" s="696"/>
      <c r="E453" s="696"/>
      <c r="F453" s="696"/>
    </row>
    <row r="454" spans="2:6" x14ac:dyDescent="0.2">
      <c r="B454" s="696"/>
      <c r="C454" s="696"/>
      <c r="D454" s="696"/>
      <c r="E454" s="696"/>
      <c r="F454" s="696"/>
    </row>
    <row r="455" spans="2:6" x14ac:dyDescent="0.2">
      <c r="B455" s="696"/>
      <c r="C455" s="696"/>
      <c r="D455" s="696"/>
      <c r="E455" s="696"/>
      <c r="F455" s="696"/>
    </row>
    <row r="456" spans="2:6" x14ac:dyDescent="0.2">
      <c r="B456" s="696"/>
      <c r="C456" s="696"/>
      <c r="D456" s="696"/>
      <c r="E456" s="696"/>
      <c r="F456" s="696"/>
    </row>
    <row r="457" spans="2:6" x14ac:dyDescent="0.2">
      <c r="B457" s="696"/>
      <c r="C457" s="696"/>
      <c r="D457" s="696"/>
      <c r="E457" s="696"/>
      <c r="F457" s="696"/>
    </row>
    <row r="458" spans="2:6" x14ac:dyDescent="0.2">
      <c r="B458" s="696"/>
      <c r="C458" s="696"/>
      <c r="D458" s="696"/>
      <c r="E458" s="696"/>
      <c r="F458" s="696"/>
    </row>
    <row r="459" spans="2:6" x14ac:dyDescent="0.2">
      <c r="B459" s="696"/>
      <c r="C459" s="696"/>
      <c r="D459" s="696"/>
      <c r="E459" s="696"/>
      <c r="F459" s="696"/>
    </row>
    <row r="460" spans="2:6" x14ac:dyDescent="0.2">
      <c r="B460" s="696"/>
      <c r="C460" s="696"/>
      <c r="D460" s="696"/>
      <c r="E460" s="696"/>
      <c r="F460" s="696"/>
    </row>
    <row r="461" spans="2:6" x14ac:dyDescent="0.2">
      <c r="B461" s="696"/>
      <c r="C461" s="696"/>
      <c r="D461" s="696"/>
      <c r="E461" s="696"/>
      <c r="F461" s="696"/>
    </row>
    <row r="462" spans="2:6" x14ac:dyDescent="0.2">
      <c r="B462" s="696"/>
      <c r="C462" s="696"/>
      <c r="D462" s="696"/>
      <c r="E462" s="696"/>
      <c r="F462" s="696"/>
    </row>
    <row r="463" spans="2:6" x14ac:dyDescent="0.2">
      <c r="B463" s="696"/>
      <c r="C463" s="696"/>
      <c r="D463" s="696"/>
      <c r="E463" s="696"/>
      <c r="F463" s="696"/>
    </row>
    <row r="464" spans="2:6" x14ac:dyDescent="0.2">
      <c r="B464" s="696"/>
      <c r="C464" s="696"/>
      <c r="D464" s="696"/>
      <c r="E464" s="696"/>
      <c r="F464" s="696"/>
    </row>
    <row r="465" spans="2:6" x14ac:dyDescent="0.2">
      <c r="B465" s="696"/>
      <c r="C465" s="696"/>
      <c r="D465" s="696"/>
      <c r="E465" s="696"/>
      <c r="F465" s="696"/>
    </row>
    <row r="466" spans="2:6" x14ac:dyDescent="0.2">
      <c r="B466" s="696"/>
      <c r="C466" s="696"/>
      <c r="D466" s="696"/>
      <c r="E466" s="696"/>
      <c r="F466" s="696"/>
    </row>
    <row r="467" spans="2:6" x14ac:dyDescent="0.2">
      <c r="B467" s="696"/>
      <c r="C467" s="696"/>
      <c r="D467" s="696"/>
      <c r="E467" s="696"/>
      <c r="F467" s="696"/>
    </row>
    <row r="468" spans="2:6" x14ac:dyDescent="0.2">
      <c r="B468" s="696"/>
      <c r="C468" s="696"/>
      <c r="D468" s="696"/>
      <c r="E468" s="696"/>
      <c r="F468" s="696"/>
    </row>
    <row r="469" spans="2:6" x14ac:dyDescent="0.2">
      <c r="B469" s="696"/>
      <c r="C469" s="696"/>
      <c r="D469" s="696"/>
      <c r="E469" s="696"/>
      <c r="F469" s="696"/>
    </row>
    <row r="470" spans="2:6" x14ac:dyDescent="0.2">
      <c r="B470" s="696"/>
      <c r="C470" s="696"/>
      <c r="D470" s="696"/>
      <c r="E470" s="696"/>
      <c r="F470" s="696"/>
    </row>
    <row r="471" spans="2:6" x14ac:dyDescent="0.2">
      <c r="B471" s="696"/>
      <c r="C471" s="696"/>
      <c r="D471" s="696"/>
      <c r="E471" s="696"/>
      <c r="F471" s="696"/>
    </row>
    <row r="472" spans="2:6" x14ac:dyDescent="0.2">
      <c r="B472" s="696"/>
      <c r="C472" s="696"/>
      <c r="D472" s="696"/>
      <c r="E472" s="696"/>
      <c r="F472" s="696"/>
    </row>
    <row r="473" spans="2:6" x14ac:dyDescent="0.2">
      <c r="B473" s="696"/>
      <c r="C473" s="696"/>
      <c r="D473" s="696"/>
      <c r="E473" s="696"/>
      <c r="F473" s="696"/>
    </row>
    <row r="474" spans="2:6" x14ac:dyDescent="0.2">
      <c r="B474" s="696"/>
      <c r="C474" s="696"/>
      <c r="D474" s="696"/>
      <c r="E474" s="696"/>
      <c r="F474" s="696"/>
    </row>
    <row r="475" spans="2:6" x14ac:dyDescent="0.2">
      <c r="B475" s="696"/>
      <c r="C475" s="696"/>
      <c r="D475" s="696"/>
      <c r="E475" s="696"/>
      <c r="F475" s="696"/>
    </row>
    <row r="476" spans="2:6" x14ac:dyDescent="0.2">
      <c r="B476" s="696"/>
      <c r="C476" s="696"/>
      <c r="D476" s="696"/>
      <c r="E476" s="696"/>
      <c r="F476" s="696"/>
    </row>
    <row r="477" spans="2:6" x14ac:dyDescent="0.2">
      <c r="B477" s="696"/>
      <c r="C477" s="696"/>
      <c r="D477" s="696"/>
      <c r="E477" s="696"/>
      <c r="F477" s="696"/>
    </row>
    <row r="478" spans="2:6" x14ac:dyDescent="0.2">
      <c r="B478" s="696"/>
      <c r="C478" s="696"/>
      <c r="D478" s="696"/>
      <c r="E478" s="696"/>
      <c r="F478" s="696"/>
    </row>
    <row r="479" spans="2:6" x14ac:dyDescent="0.2">
      <c r="B479" s="696"/>
      <c r="C479" s="696"/>
      <c r="D479" s="696"/>
      <c r="E479" s="696"/>
      <c r="F479" s="696"/>
    </row>
    <row r="480" spans="2:6" x14ac:dyDescent="0.2">
      <c r="B480" s="696"/>
      <c r="C480" s="696"/>
      <c r="D480" s="696"/>
      <c r="E480" s="696"/>
      <c r="F480" s="696"/>
    </row>
    <row r="481" spans="2:6" x14ac:dyDescent="0.2">
      <c r="B481" s="696"/>
      <c r="C481" s="696"/>
      <c r="D481" s="696"/>
      <c r="E481" s="696"/>
      <c r="F481" s="696"/>
    </row>
    <row r="482" spans="2:6" x14ac:dyDescent="0.2">
      <c r="B482" s="696"/>
      <c r="C482" s="696"/>
      <c r="D482" s="696"/>
      <c r="E482" s="696"/>
      <c r="F482" s="696"/>
    </row>
    <row r="483" spans="2:6" x14ac:dyDescent="0.2">
      <c r="B483" s="696"/>
      <c r="C483" s="696"/>
      <c r="D483" s="696"/>
      <c r="E483" s="696"/>
      <c r="F483" s="696"/>
    </row>
    <row r="484" spans="2:6" x14ac:dyDescent="0.2">
      <c r="B484" s="696"/>
      <c r="C484" s="696"/>
      <c r="D484" s="696"/>
      <c r="E484" s="696"/>
      <c r="F484" s="696"/>
    </row>
    <row r="485" spans="2:6" x14ac:dyDescent="0.2">
      <c r="B485" s="696"/>
      <c r="C485" s="696"/>
      <c r="D485" s="696"/>
      <c r="E485" s="696"/>
      <c r="F485" s="696"/>
    </row>
    <row r="486" spans="2:6" x14ac:dyDescent="0.2">
      <c r="B486" s="696"/>
      <c r="C486" s="696"/>
      <c r="D486" s="696"/>
      <c r="E486" s="696"/>
      <c r="F486" s="696"/>
    </row>
    <row r="487" spans="2:6" x14ac:dyDescent="0.2">
      <c r="B487" s="696"/>
      <c r="C487" s="696"/>
      <c r="D487" s="696"/>
      <c r="E487" s="696"/>
      <c r="F487" s="696"/>
    </row>
    <row r="488" spans="2:6" x14ac:dyDescent="0.2">
      <c r="B488" s="696"/>
      <c r="C488" s="696"/>
      <c r="D488" s="696"/>
      <c r="E488" s="696"/>
      <c r="F488" s="696"/>
    </row>
    <row r="489" spans="2:6" x14ac:dyDescent="0.2">
      <c r="B489" s="696"/>
      <c r="C489" s="696"/>
      <c r="D489" s="696"/>
      <c r="E489" s="696"/>
      <c r="F489" s="696"/>
    </row>
    <row r="490" spans="2:6" x14ac:dyDescent="0.2">
      <c r="B490" s="696"/>
      <c r="C490" s="696"/>
      <c r="D490" s="696"/>
      <c r="E490" s="696"/>
      <c r="F490" s="696"/>
    </row>
    <row r="491" spans="2:6" x14ac:dyDescent="0.2">
      <c r="B491" s="696"/>
      <c r="C491" s="696"/>
      <c r="D491" s="696"/>
      <c r="E491" s="696"/>
      <c r="F491" s="696"/>
    </row>
    <row r="492" spans="2:6" x14ac:dyDescent="0.2">
      <c r="B492" s="696"/>
      <c r="C492" s="696"/>
      <c r="D492" s="696"/>
      <c r="E492" s="696"/>
      <c r="F492" s="696"/>
    </row>
    <row r="493" spans="2:6" x14ac:dyDescent="0.2">
      <c r="B493" s="696"/>
      <c r="C493" s="696"/>
      <c r="D493" s="696"/>
      <c r="E493" s="696"/>
      <c r="F493" s="696"/>
    </row>
    <row r="494" spans="2:6" x14ac:dyDescent="0.2">
      <c r="B494" s="696"/>
      <c r="C494" s="696"/>
      <c r="D494" s="696"/>
      <c r="E494" s="696"/>
      <c r="F494" s="696"/>
    </row>
    <row r="495" spans="2:6" x14ac:dyDescent="0.2">
      <c r="B495" s="696"/>
      <c r="C495" s="696"/>
      <c r="D495" s="696"/>
      <c r="E495" s="696"/>
      <c r="F495" s="696"/>
    </row>
    <row r="496" spans="2:6" x14ac:dyDescent="0.2">
      <c r="B496" s="696"/>
      <c r="C496" s="696"/>
      <c r="D496" s="696"/>
      <c r="E496" s="696"/>
      <c r="F496" s="696"/>
    </row>
    <row r="497" spans="2:6" x14ac:dyDescent="0.2">
      <c r="B497" s="696"/>
      <c r="C497" s="696"/>
      <c r="D497" s="696"/>
      <c r="E497" s="696"/>
      <c r="F497" s="696"/>
    </row>
    <row r="498" spans="2:6" x14ac:dyDescent="0.2">
      <c r="B498" s="696"/>
      <c r="C498" s="696"/>
      <c r="D498" s="696"/>
      <c r="E498" s="696"/>
      <c r="F498" s="696"/>
    </row>
    <row r="499" spans="2:6" x14ac:dyDescent="0.2">
      <c r="B499" s="696"/>
      <c r="C499" s="696"/>
      <c r="D499" s="696"/>
      <c r="E499" s="696"/>
      <c r="F499" s="696"/>
    </row>
    <row r="500" spans="2:6" x14ac:dyDescent="0.2">
      <c r="B500" s="696"/>
      <c r="C500" s="696"/>
      <c r="D500" s="696"/>
      <c r="E500" s="696"/>
      <c r="F500" s="696"/>
    </row>
    <row r="501" spans="2:6" x14ac:dyDescent="0.2">
      <c r="B501" s="696"/>
      <c r="C501" s="696"/>
      <c r="D501" s="696"/>
      <c r="E501" s="696"/>
      <c r="F501" s="696"/>
    </row>
    <row r="502" spans="2:6" x14ac:dyDescent="0.2">
      <c r="B502" s="696"/>
      <c r="C502" s="696"/>
      <c r="D502" s="696"/>
      <c r="E502" s="696"/>
      <c r="F502" s="696"/>
    </row>
    <row r="503" spans="2:6" x14ac:dyDescent="0.2">
      <c r="B503" s="696"/>
      <c r="C503" s="696"/>
      <c r="D503" s="696"/>
      <c r="E503" s="696"/>
      <c r="F503" s="696"/>
    </row>
    <row r="504" spans="2:6" x14ac:dyDescent="0.2">
      <c r="B504" s="696"/>
      <c r="C504" s="696"/>
      <c r="D504" s="696"/>
      <c r="E504" s="696"/>
      <c r="F504" s="696"/>
    </row>
    <row r="505" spans="2:6" x14ac:dyDescent="0.2">
      <c r="B505" s="696"/>
      <c r="C505" s="696"/>
      <c r="D505" s="696"/>
      <c r="E505" s="696"/>
      <c r="F505" s="696"/>
    </row>
    <row r="506" spans="2:6" x14ac:dyDescent="0.2">
      <c r="B506" s="696"/>
      <c r="C506" s="696"/>
      <c r="D506" s="696"/>
      <c r="E506" s="696"/>
      <c r="F506" s="696"/>
    </row>
    <row r="507" spans="2:6" x14ac:dyDescent="0.2">
      <c r="B507" s="696"/>
      <c r="C507" s="696"/>
      <c r="D507" s="696"/>
      <c r="E507" s="696"/>
      <c r="F507" s="696"/>
    </row>
    <row r="508" spans="2:6" x14ac:dyDescent="0.2">
      <c r="B508" s="696"/>
      <c r="C508" s="696"/>
      <c r="D508" s="696"/>
      <c r="E508" s="696"/>
      <c r="F508" s="696"/>
    </row>
    <row r="509" spans="2:6" x14ac:dyDescent="0.2">
      <c r="B509" s="696"/>
      <c r="C509" s="696"/>
      <c r="D509" s="696"/>
      <c r="E509" s="696"/>
      <c r="F509" s="696"/>
    </row>
    <row r="510" spans="2:6" x14ac:dyDescent="0.2">
      <c r="B510" s="696"/>
      <c r="C510" s="696"/>
      <c r="D510" s="696"/>
      <c r="E510" s="696"/>
      <c r="F510" s="696"/>
    </row>
    <row r="511" spans="2:6" x14ac:dyDescent="0.2">
      <c r="B511" s="696"/>
      <c r="C511" s="696"/>
      <c r="D511" s="696"/>
      <c r="E511" s="696"/>
      <c r="F511" s="696"/>
    </row>
    <row r="512" spans="2:6" x14ac:dyDescent="0.2">
      <c r="B512" s="696"/>
      <c r="C512" s="696"/>
      <c r="D512" s="696"/>
      <c r="E512" s="696"/>
      <c r="F512" s="696"/>
    </row>
    <row r="513" spans="2:6" x14ac:dyDescent="0.2">
      <c r="B513" s="696"/>
      <c r="C513" s="696"/>
      <c r="D513" s="696"/>
      <c r="E513" s="696"/>
      <c r="F513" s="696"/>
    </row>
    <row r="514" spans="2:6" x14ac:dyDescent="0.2">
      <c r="B514" s="696"/>
      <c r="C514" s="696"/>
      <c r="D514" s="696"/>
      <c r="E514" s="696"/>
      <c r="F514" s="696"/>
    </row>
    <row r="515" spans="2:6" x14ac:dyDescent="0.2">
      <c r="B515" s="696"/>
      <c r="C515" s="696"/>
      <c r="D515" s="696"/>
      <c r="E515" s="696"/>
      <c r="F515" s="696"/>
    </row>
    <row r="516" spans="2:6" x14ac:dyDescent="0.2">
      <c r="B516" s="696"/>
      <c r="C516" s="696"/>
      <c r="D516" s="696"/>
      <c r="E516" s="696"/>
      <c r="F516" s="696"/>
    </row>
    <row r="517" spans="2:6" x14ac:dyDescent="0.2">
      <c r="B517" s="696"/>
      <c r="C517" s="696"/>
      <c r="D517" s="696"/>
      <c r="E517" s="696"/>
      <c r="F517" s="696"/>
    </row>
    <row r="518" spans="2:6" x14ac:dyDescent="0.2">
      <c r="B518" s="696"/>
      <c r="C518" s="696"/>
      <c r="D518" s="696"/>
      <c r="E518" s="696"/>
      <c r="F518" s="696"/>
    </row>
    <row r="519" spans="2:6" x14ac:dyDescent="0.2">
      <c r="B519" s="696"/>
      <c r="C519" s="696"/>
      <c r="D519" s="696"/>
      <c r="E519" s="696"/>
      <c r="F519" s="696"/>
    </row>
    <row r="520" spans="2:6" x14ac:dyDescent="0.2">
      <c r="B520" s="696"/>
      <c r="C520" s="696"/>
      <c r="D520" s="696"/>
      <c r="E520" s="696"/>
      <c r="F520" s="696"/>
    </row>
    <row r="521" spans="2:6" x14ac:dyDescent="0.2">
      <c r="B521" s="696"/>
      <c r="C521" s="696"/>
      <c r="D521" s="696"/>
      <c r="E521" s="696"/>
      <c r="F521" s="696"/>
    </row>
    <row r="522" spans="2:6" x14ac:dyDescent="0.2">
      <c r="B522" s="696"/>
      <c r="C522" s="696"/>
      <c r="D522" s="696"/>
      <c r="E522" s="696"/>
      <c r="F522" s="696"/>
    </row>
    <row r="523" spans="2:6" x14ac:dyDescent="0.2">
      <c r="B523" s="696"/>
      <c r="C523" s="696"/>
      <c r="D523" s="696"/>
      <c r="E523" s="696"/>
      <c r="F523" s="696"/>
    </row>
    <row r="524" spans="2:6" x14ac:dyDescent="0.2">
      <c r="B524" s="696"/>
      <c r="C524" s="696"/>
      <c r="D524" s="696"/>
      <c r="E524" s="696"/>
      <c r="F524" s="696"/>
    </row>
    <row r="525" spans="2:6" x14ac:dyDescent="0.2">
      <c r="B525" s="696"/>
      <c r="C525" s="696"/>
      <c r="D525" s="696"/>
      <c r="E525" s="696"/>
      <c r="F525" s="696"/>
    </row>
    <row r="526" spans="2:6" x14ac:dyDescent="0.2">
      <c r="B526" s="696"/>
      <c r="C526" s="696"/>
      <c r="D526" s="696"/>
      <c r="E526" s="696"/>
      <c r="F526" s="696"/>
    </row>
    <row r="527" spans="2:6" x14ac:dyDescent="0.2">
      <c r="B527" s="696"/>
      <c r="C527" s="696"/>
      <c r="D527" s="696"/>
      <c r="E527" s="696"/>
      <c r="F527" s="696"/>
    </row>
    <row r="528" spans="2:6" x14ac:dyDescent="0.2">
      <c r="B528" s="696"/>
      <c r="C528" s="696"/>
      <c r="D528" s="696"/>
      <c r="E528" s="696"/>
      <c r="F528" s="696"/>
    </row>
    <row r="529" spans="2:6" x14ac:dyDescent="0.2">
      <c r="B529" s="696"/>
      <c r="C529" s="696"/>
      <c r="D529" s="696"/>
      <c r="E529" s="696"/>
      <c r="F529" s="696"/>
    </row>
    <row r="530" spans="2:6" x14ac:dyDescent="0.2">
      <c r="B530" s="696"/>
      <c r="C530" s="696"/>
      <c r="D530" s="696"/>
      <c r="E530" s="696"/>
      <c r="F530" s="696"/>
    </row>
    <row r="531" spans="2:6" x14ac:dyDescent="0.2">
      <c r="B531" s="696"/>
      <c r="C531" s="696"/>
      <c r="D531" s="696"/>
      <c r="E531" s="696"/>
      <c r="F531" s="696"/>
    </row>
    <row r="532" spans="2:6" x14ac:dyDescent="0.2">
      <c r="B532" s="696"/>
      <c r="C532" s="696"/>
      <c r="D532" s="696"/>
      <c r="E532" s="696"/>
      <c r="F532" s="696"/>
    </row>
    <row r="533" spans="2:6" x14ac:dyDescent="0.2">
      <c r="B533" s="696"/>
      <c r="C533" s="696"/>
      <c r="D533" s="696"/>
      <c r="E533" s="696"/>
      <c r="F533" s="696"/>
    </row>
    <row r="534" spans="2:6" x14ac:dyDescent="0.2">
      <c r="B534" s="696"/>
      <c r="C534" s="696"/>
      <c r="D534" s="696"/>
      <c r="E534" s="696"/>
      <c r="F534" s="696"/>
    </row>
    <row r="535" spans="2:6" x14ac:dyDescent="0.2">
      <c r="B535" s="696"/>
      <c r="C535" s="696"/>
      <c r="D535" s="696"/>
      <c r="E535" s="696"/>
      <c r="F535" s="696"/>
    </row>
    <row r="536" spans="2:6" x14ac:dyDescent="0.2">
      <c r="B536" s="696"/>
      <c r="C536" s="696"/>
      <c r="D536" s="696"/>
      <c r="E536" s="696"/>
      <c r="F536" s="696"/>
    </row>
    <row r="537" spans="2:6" x14ac:dyDescent="0.2">
      <c r="B537" s="696"/>
      <c r="C537" s="696"/>
      <c r="D537" s="696"/>
      <c r="E537" s="696"/>
      <c r="F537" s="696"/>
    </row>
    <row r="538" spans="2:6" x14ac:dyDescent="0.2">
      <c r="B538" s="696"/>
      <c r="C538" s="696"/>
      <c r="D538" s="696"/>
      <c r="E538" s="696"/>
      <c r="F538" s="696"/>
    </row>
    <row r="539" spans="2:6" x14ac:dyDescent="0.2">
      <c r="B539" s="696"/>
      <c r="C539" s="696"/>
      <c r="D539" s="696"/>
      <c r="E539" s="696"/>
      <c r="F539" s="696"/>
    </row>
    <row r="540" spans="2:6" x14ac:dyDescent="0.2">
      <c r="B540" s="696"/>
      <c r="C540" s="696"/>
      <c r="D540" s="696"/>
      <c r="E540" s="696"/>
      <c r="F540" s="696"/>
    </row>
    <row r="541" spans="2:6" x14ac:dyDescent="0.2">
      <c r="B541" s="696"/>
      <c r="C541" s="696"/>
      <c r="D541" s="696"/>
      <c r="E541" s="696"/>
      <c r="F541" s="696"/>
    </row>
    <row r="542" spans="2:6" x14ac:dyDescent="0.2">
      <c r="B542" s="696"/>
      <c r="C542" s="696"/>
      <c r="D542" s="696"/>
      <c r="E542" s="696"/>
      <c r="F542" s="696"/>
    </row>
    <row r="543" spans="2:6" x14ac:dyDescent="0.2">
      <c r="B543" s="696"/>
      <c r="C543" s="696"/>
      <c r="D543" s="696"/>
      <c r="E543" s="696"/>
      <c r="F543" s="696"/>
    </row>
    <row r="544" spans="2:6" x14ac:dyDescent="0.2">
      <c r="B544" s="696"/>
      <c r="C544" s="696"/>
      <c r="D544" s="696"/>
      <c r="E544" s="696"/>
      <c r="F544" s="696"/>
    </row>
    <row r="545" spans="2:6" x14ac:dyDescent="0.2">
      <c r="B545" s="696"/>
      <c r="C545" s="696"/>
      <c r="D545" s="696"/>
      <c r="E545" s="696"/>
      <c r="F545" s="696"/>
    </row>
    <row r="546" spans="2:6" x14ac:dyDescent="0.2">
      <c r="B546" s="696"/>
      <c r="C546" s="696"/>
      <c r="D546" s="696"/>
      <c r="E546" s="696"/>
      <c r="F546" s="696"/>
    </row>
    <row r="547" spans="2:6" x14ac:dyDescent="0.2">
      <c r="B547" s="696"/>
      <c r="C547" s="696"/>
      <c r="D547" s="696"/>
      <c r="E547" s="696"/>
      <c r="F547" s="696"/>
    </row>
    <row r="548" spans="2:6" x14ac:dyDescent="0.2">
      <c r="B548" s="696"/>
      <c r="C548" s="696"/>
      <c r="D548" s="696"/>
      <c r="E548" s="696"/>
      <c r="F548" s="696"/>
    </row>
    <row r="549" spans="2:6" x14ac:dyDescent="0.2">
      <c r="B549" s="696"/>
      <c r="C549" s="696"/>
      <c r="D549" s="696"/>
      <c r="E549" s="696"/>
      <c r="F549" s="696"/>
    </row>
    <row r="550" spans="2:6" x14ac:dyDescent="0.2">
      <c r="B550" s="696"/>
      <c r="C550" s="696"/>
      <c r="D550" s="696"/>
      <c r="E550" s="696"/>
      <c r="F550" s="696"/>
    </row>
    <row r="551" spans="2:6" x14ac:dyDescent="0.2">
      <c r="B551" s="696"/>
      <c r="C551" s="696"/>
      <c r="D551" s="696"/>
      <c r="E551" s="696"/>
      <c r="F551" s="696"/>
    </row>
    <row r="552" spans="2:6" x14ac:dyDescent="0.2">
      <c r="B552" s="696"/>
      <c r="C552" s="696"/>
      <c r="D552" s="696"/>
      <c r="E552" s="696"/>
      <c r="F552" s="696"/>
    </row>
    <row r="553" spans="2:6" x14ac:dyDescent="0.2">
      <c r="B553" s="696"/>
      <c r="C553" s="696"/>
      <c r="D553" s="696"/>
      <c r="E553" s="696"/>
      <c r="F553" s="696"/>
    </row>
    <row r="554" spans="2:6" x14ac:dyDescent="0.2">
      <c r="B554" s="696"/>
      <c r="C554" s="696"/>
      <c r="D554" s="696"/>
      <c r="E554" s="696"/>
      <c r="F554" s="696"/>
    </row>
    <row r="555" spans="2:6" x14ac:dyDescent="0.2">
      <c r="B555" s="696"/>
      <c r="C555" s="696"/>
      <c r="D555" s="696"/>
      <c r="E555" s="696"/>
      <c r="F555" s="696"/>
    </row>
    <row r="556" spans="2:6" x14ac:dyDescent="0.2">
      <c r="B556" s="696"/>
      <c r="C556" s="696"/>
      <c r="D556" s="696"/>
      <c r="E556" s="696"/>
      <c r="F556" s="696"/>
    </row>
    <row r="557" spans="2:6" x14ac:dyDescent="0.2">
      <c r="B557" s="696"/>
      <c r="C557" s="696"/>
      <c r="D557" s="696"/>
      <c r="E557" s="696"/>
      <c r="F557" s="696"/>
    </row>
    <row r="558" spans="2:6" x14ac:dyDescent="0.2">
      <c r="B558" s="696"/>
      <c r="C558" s="696"/>
      <c r="D558" s="696"/>
      <c r="E558" s="696"/>
      <c r="F558" s="696"/>
    </row>
    <row r="559" spans="2:6" x14ac:dyDescent="0.2">
      <c r="B559" s="696"/>
      <c r="C559" s="696"/>
      <c r="D559" s="696"/>
      <c r="E559" s="696"/>
      <c r="F559" s="696"/>
    </row>
    <row r="560" spans="2:6" x14ac:dyDescent="0.2">
      <c r="B560" s="696"/>
      <c r="C560" s="696"/>
      <c r="D560" s="696"/>
      <c r="E560" s="696"/>
      <c r="F560" s="696"/>
    </row>
    <row r="561" spans="2:6" x14ac:dyDescent="0.2">
      <c r="B561" s="696"/>
      <c r="C561" s="696"/>
      <c r="D561" s="696"/>
      <c r="E561" s="696"/>
      <c r="F561" s="696"/>
    </row>
    <row r="562" spans="2:6" x14ac:dyDescent="0.2">
      <c r="B562" s="696"/>
      <c r="C562" s="696"/>
      <c r="D562" s="696"/>
      <c r="E562" s="696"/>
      <c r="F562" s="696"/>
    </row>
    <row r="563" spans="2:6" x14ac:dyDescent="0.2">
      <c r="B563" s="696"/>
      <c r="C563" s="696"/>
      <c r="D563" s="696"/>
      <c r="E563" s="696"/>
      <c r="F563" s="696"/>
    </row>
    <row r="564" spans="2:6" x14ac:dyDescent="0.2">
      <c r="B564" s="696"/>
      <c r="C564" s="696"/>
      <c r="D564" s="696"/>
      <c r="E564" s="696"/>
      <c r="F564" s="696"/>
    </row>
    <row r="565" spans="2:6" x14ac:dyDescent="0.2">
      <c r="B565" s="696"/>
      <c r="C565" s="696"/>
      <c r="D565" s="696"/>
      <c r="E565" s="696"/>
      <c r="F565" s="696"/>
    </row>
    <row r="566" spans="2:6" x14ac:dyDescent="0.2">
      <c r="B566" s="696"/>
      <c r="C566" s="696"/>
      <c r="D566" s="696"/>
      <c r="E566" s="696"/>
      <c r="F566" s="696"/>
    </row>
    <row r="567" spans="2:6" x14ac:dyDescent="0.2">
      <c r="B567" s="696"/>
      <c r="C567" s="696"/>
      <c r="D567" s="696"/>
      <c r="E567" s="696"/>
      <c r="F567" s="696"/>
    </row>
    <row r="568" spans="2:6" x14ac:dyDescent="0.2">
      <c r="B568" s="696"/>
      <c r="C568" s="696"/>
      <c r="D568" s="696"/>
      <c r="E568" s="696"/>
      <c r="F568" s="696"/>
    </row>
    <row r="569" spans="2:6" x14ac:dyDescent="0.2">
      <c r="B569" s="696"/>
      <c r="C569" s="696"/>
      <c r="D569" s="696"/>
      <c r="E569" s="696"/>
      <c r="F569" s="696"/>
    </row>
    <row r="570" spans="2:6" x14ac:dyDescent="0.2">
      <c r="B570" s="696"/>
      <c r="C570" s="696"/>
      <c r="D570" s="696"/>
      <c r="E570" s="696"/>
      <c r="F570" s="696"/>
    </row>
    <row r="571" spans="2:6" x14ac:dyDescent="0.2">
      <c r="B571" s="696"/>
      <c r="C571" s="696"/>
      <c r="D571" s="696"/>
      <c r="E571" s="696"/>
      <c r="F571" s="696"/>
    </row>
    <row r="572" spans="2:6" x14ac:dyDescent="0.2">
      <c r="B572" s="696"/>
      <c r="C572" s="696"/>
      <c r="D572" s="696"/>
      <c r="E572" s="696"/>
      <c r="F572" s="696"/>
    </row>
    <row r="573" spans="2:6" x14ac:dyDescent="0.2">
      <c r="B573" s="696"/>
      <c r="C573" s="696"/>
      <c r="D573" s="696"/>
      <c r="E573" s="696"/>
      <c r="F573" s="696"/>
    </row>
    <row r="574" spans="2:6" x14ac:dyDescent="0.2">
      <c r="B574" s="696"/>
      <c r="C574" s="696"/>
      <c r="D574" s="696"/>
      <c r="E574" s="696"/>
      <c r="F574" s="696"/>
    </row>
    <row r="575" spans="2:6" x14ac:dyDescent="0.2">
      <c r="B575" s="696"/>
      <c r="C575" s="696"/>
      <c r="D575" s="696"/>
      <c r="E575" s="696"/>
      <c r="F575" s="696"/>
    </row>
    <row r="576" spans="2:6" x14ac:dyDescent="0.2">
      <c r="B576" s="696"/>
      <c r="C576" s="696"/>
      <c r="D576" s="696"/>
      <c r="E576" s="696"/>
      <c r="F576" s="696"/>
    </row>
    <row r="577" spans="2:6" x14ac:dyDescent="0.2">
      <c r="B577" s="696"/>
      <c r="C577" s="696"/>
      <c r="D577" s="696"/>
      <c r="E577" s="696"/>
      <c r="F577" s="696"/>
    </row>
    <row r="578" spans="2:6" x14ac:dyDescent="0.2">
      <c r="B578" s="696"/>
      <c r="C578" s="696"/>
      <c r="D578" s="696"/>
      <c r="E578" s="696"/>
      <c r="F578" s="696"/>
    </row>
    <row r="579" spans="2:6" x14ac:dyDescent="0.2">
      <c r="B579" s="696"/>
      <c r="C579" s="696"/>
      <c r="D579" s="696"/>
      <c r="E579" s="696"/>
      <c r="F579" s="696"/>
    </row>
    <row r="580" spans="2:6" x14ac:dyDescent="0.2">
      <c r="B580" s="696"/>
      <c r="C580" s="696"/>
      <c r="D580" s="696"/>
      <c r="E580" s="696"/>
      <c r="F580" s="696"/>
    </row>
    <row r="581" spans="2:6" x14ac:dyDescent="0.2">
      <c r="B581" s="696"/>
      <c r="C581" s="696"/>
      <c r="D581" s="696"/>
      <c r="E581" s="696"/>
      <c r="F581" s="696"/>
    </row>
    <row r="582" spans="2:6" x14ac:dyDescent="0.2">
      <c r="B582" s="696"/>
      <c r="C582" s="696"/>
      <c r="D582" s="696"/>
      <c r="E582" s="696"/>
      <c r="F582" s="696"/>
    </row>
    <row r="583" spans="2:6" x14ac:dyDescent="0.2">
      <c r="B583" s="696"/>
      <c r="C583" s="696"/>
      <c r="D583" s="696"/>
      <c r="E583" s="696"/>
      <c r="F583" s="696"/>
    </row>
    <row r="584" spans="2:6" x14ac:dyDescent="0.2">
      <c r="B584" s="696"/>
      <c r="C584" s="696"/>
      <c r="D584" s="696"/>
      <c r="E584" s="696"/>
      <c r="F584" s="696"/>
    </row>
    <row r="585" spans="2:6" x14ac:dyDescent="0.2">
      <c r="B585" s="696"/>
      <c r="C585" s="696"/>
      <c r="D585" s="696"/>
      <c r="E585" s="696"/>
      <c r="F585" s="696"/>
    </row>
    <row r="586" spans="2:6" x14ac:dyDescent="0.2">
      <c r="B586" s="696"/>
      <c r="C586" s="696"/>
      <c r="D586" s="696"/>
      <c r="E586" s="696"/>
      <c r="F586" s="696"/>
    </row>
    <row r="587" spans="2:6" x14ac:dyDescent="0.2">
      <c r="B587" s="696"/>
      <c r="C587" s="696"/>
      <c r="D587" s="696"/>
      <c r="E587" s="696"/>
      <c r="F587" s="696"/>
    </row>
    <row r="588" spans="2:6" x14ac:dyDescent="0.2">
      <c r="B588" s="696"/>
      <c r="C588" s="696"/>
      <c r="D588" s="696"/>
      <c r="E588" s="696"/>
      <c r="F588" s="696"/>
    </row>
    <row r="589" spans="2:6" x14ac:dyDescent="0.2">
      <c r="B589" s="696"/>
      <c r="C589" s="696"/>
      <c r="D589" s="696"/>
      <c r="E589" s="696"/>
      <c r="F589" s="696"/>
    </row>
    <row r="590" spans="2:6" x14ac:dyDescent="0.2">
      <c r="B590" s="696"/>
      <c r="C590" s="696"/>
      <c r="D590" s="696"/>
      <c r="E590" s="696"/>
      <c r="F590" s="696"/>
    </row>
    <row r="591" spans="2:6" x14ac:dyDescent="0.2">
      <c r="B591" s="696"/>
      <c r="C591" s="696"/>
      <c r="D591" s="696"/>
      <c r="E591" s="696"/>
      <c r="F591" s="696"/>
    </row>
    <row r="592" spans="2:6" x14ac:dyDescent="0.2">
      <c r="B592" s="696"/>
      <c r="C592" s="696"/>
      <c r="D592" s="696"/>
      <c r="E592" s="696"/>
      <c r="F592" s="696"/>
    </row>
    <row r="593" spans="2:6" x14ac:dyDescent="0.2">
      <c r="B593" s="696"/>
      <c r="C593" s="696"/>
      <c r="D593" s="696"/>
      <c r="E593" s="696"/>
      <c r="F593" s="696"/>
    </row>
    <row r="594" spans="2:6" x14ac:dyDescent="0.2">
      <c r="B594" s="696"/>
      <c r="C594" s="696"/>
      <c r="D594" s="696"/>
      <c r="E594" s="696"/>
      <c r="F594" s="696"/>
    </row>
  </sheetData>
  <printOptions horizontalCentered="1"/>
  <pageMargins left="0" right="0" top="0.23" bottom="0" header="0" footer="0"/>
  <pageSetup paperSize="9" scale="48" orientation="portrait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2"/>
  <sheetViews>
    <sheetView zoomScale="80" zoomScaleNormal="80" workbookViewId="0">
      <selection activeCell="A27" sqref="A27"/>
    </sheetView>
  </sheetViews>
  <sheetFormatPr defaultRowHeight="15" x14ac:dyDescent="0.25"/>
  <cols>
    <col min="1" max="16384" width="9.140625" style="79"/>
  </cols>
  <sheetData>
    <row r="2" spans="10:10" ht="23.25" x14ac:dyDescent="0.35">
      <c r="J2" s="190"/>
    </row>
  </sheetData>
  <pageMargins left="0.70866141732283472" right="0.70866141732283472" top="0.45" bottom="0.48" header="0.31496062992125984" footer="0.31496062992125984"/>
  <pageSetup paperSize="9" scale="6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0"/>
  <sheetViews>
    <sheetView zoomScale="75" workbookViewId="0">
      <selection activeCell="A27" sqref="A27"/>
    </sheetView>
  </sheetViews>
  <sheetFormatPr defaultRowHeight="12.75" x14ac:dyDescent="0.2"/>
  <cols>
    <col min="1" max="1" width="15.85546875" style="564" customWidth="1"/>
    <col min="2" max="3" width="10.5703125" style="564" customWidth="1"/>
    <col min="4" max="4" width="9.85546875" style="564" customWidth="1"/>
    <col min="5" max="5" width="9.28515625" style="564" customWidth="1"/>
    <col min="6" max="6" width="73.7109375" style="564" customWidth="1"/>
    <col min="7" max="7" width="22.7109375" style="564" customWidth="1"/>
    <col min="8" max="8" width="22" style="564" customWidth="1"/>
    <col min="9" max="9" width="22.7109375" style="564" customWidth="1"/>
    <col min="10" max="10" width="14" style="564" customWidth="1"/>
    <col min="11" max="12" width="9.140625" style="564"/>
    <col min="13" max="13" width="11.42578125" style="564" bestFit="1" customWidth="1"/>
    <col min="14" max="16384" width="9.140625" style="564"/>
  </cols>
  <sheetData>
    <row r="1" spans="1:10" ht="15" x14ac:dyDescent="0.2">
      <c r="G1" s="565"/>
      <c r="H1" s="565"/>
      <c r="J1" s="565"/>
    </row>
    <row r="3" spans="1:10" ht="23.25" x14ac:dyDescent="0.35">
      <c r="A3" s="567" t="s">
        <v>700</v>
      </c>
      <c r="B3" s="568"/>
      <c r="C3" s="568"/>
      <c r="D3" s="568"/>
      <c r="E3" s="568"/>
      <c r="F3" s="568"/>
      <c r="G3" s="568"/>
      <c r="H3" s="568"/>
      <c r="I3" s="570"/>
      <c r="J3" s="570"/>
    </row>
    <row r="4" spans="1:10" ht="24.75" customHeight="1" x14ac:dyDescent="0.25">
      <c r="A4" s="567" t="s">
        <v>527</v>
      </c>
      <c r="B4" s="567"/>
      <c r="C4" s="567"/>
      <c r="D4" s="567"/>
      <c r="E4" s="571"/>
      <c r="F4" s="571"/>
      <c r="G4" s="570"/>
      <c r="H4" s="570"/>
      <c r="I4" s="570"/>
    </row>
    <row r="5" spans="1:10" ht="15.75" thickBot="1" x14ac:dyDescent="0.25">
      <c r="B5" s="573"/>
      <c r="C5" s="573"/>
      <c r="G5" s="574"/>
      <c r="H5" s="574"/>
      <c r="I5" s="565"/>
      <c r="J5" s="576" t="s">
        <v>463</v>
      </c>
    </row>
    <row r="6" spans="1:10" ht="24" customHeight="1" x14ac:dyDescent="0.25">
      <c r="A6" s="577" t="s">
        <v>528</v>
      </c>
      <c r="B6" s="578" t="s">
        <v>529</v>
      </c>
      <c r="C6" s="579"/>
      <c r="D6" s="579"/>
      <c r="E6" s="580"/>
      <c r="F6" s="581" t="s">
        <v>530</v>
      </c>
      <c r="G6" s="581" t="s">
        <v>511</v>
      </c>
      <c r="H6" s="582" t="s">
        <v>531</v>
      </c>
      <c r="I6" s="581" t="s">
        <v>514</v>
      </c>
      <c r="J6" s="581" t="s">
        <v>532</v>
      </c>
    </row>
    <row r="7" spans="1:10" ht="17.25" customHeight="1" x14ac:dyDescent="0.25">
      <c r="A7" s="583" t="s">
        <v>533</v>
      </c>
      <c r="B7" s="584" t="s">
        <v>534</v>
      </c>
      <c r="C7" s="585" t="s">
        <v>535</v>
      </c>
      <c r="D7" s="586" t="s">
        <v>536</v>
      </c>
      <c r="E7" s="587" t="s">
        <v>537</v>
      </c>
      <c r="F7" s="588"/>
      <c r="G7" s="589" t="s">
        <v>516</v>
      </c>
      <c r="H7" s="590" t="s">
        <v>538</v>
      </c>
      <c r="I7" s="589" t="s">
        <v>539</v>
      </c>
      <c r="J7" s="589" t="s">
        <v>540</v>
      </c>
    </row>
    <row r="8" spans="1:10" ht="15" x14ac:dyDescent="0.25">
      <c r="A8" s="591" t="s">
        <v>541</v>
      </c>
      <c r="B8" s="592" t="s">
        <v>542</v>
      </c>
      <c r="C8" s="585"/>
      <c r="D8" s="585"/>
      <c r="E8" s="593" t="s">
        <v>543</v>
      </c>
      <c r="F8" s="594"/>
      <c r="G8" s="589" t="s">
        <v>523</v>
      </c>
      <c r="H8" s="590" t="s">
        <v>544</v>
      </c>
      <c r="I8" s="595" t="s">
        <v>545</v>
      </c>
      <c r="J8" s="596" t="s">
        <v>546</v>
      </c>
    </row>
    <row r="9" spans="1:10" ht="15.75" thickBot="1" x14ac:dyDescent="0.3">
      <c r="A9" s="591" t="s">
        <v>547</v>
      </c>
      <c r="B9" s="597"/>
      <c r="C9" s="598"/>
      <c r="D9" s="598"/>
      <c r="E9" s="599"/>
      <c r="F9" s="600"/>
      <c r="G9" s="595"/>
      <c r="H9" s="601"/>
      <c r="I9" s="602" t="s">
        <v>548</v>
      </c>
      <c r="J9" s="603"/>
    </row>
    <row r="10" spans="1:10" ht="15" thickBot="1" x14ac:dyDescent="0.25">
      <c r="A10" s="604" t="s">
        <v>0</v>
      </c>
      <c r="B10" s="605" t="s">
        <v>549</v>
      </c>
      <c r="C10" s="606" t="s">
        <v>550</v>
      </c>
      <c r="D10" s="606" t="s">
        <v>551</v>
      </c>
      <c r="E10" s="607" t="s">
        <v>552</v>
      </c>
      <c r="F10" s="607" t="s">
        <v>553</v>
      </c>
      <c r="G10" s="607">
        <v>1</v>
      </c>
      <c r="H10" s="607">
        <v>2</v>
      </c>
      <c r="I10" s="607">
        <v>3</v>
      </c>
      <c r="J10" s="607">
        <v>4</v>
      </c>
    </row>
    <row r="11" spans="1:10" ht="30.75" customHeight="1" x14ac:dyDescent="0.25">
      <c r="A11" s="609" t="s">
        <v>554</v>
      </c>
      <c r="B11" s="610" t="s">
        <v>701</v>
      </c>
      <c r="C11" s="611"/>
      <c r="D11" s="612"/>
      <c r="E11" s="613"/>
      <c r="F11" s="614" t="s">
        <v>702</v>
      </c>
      <c r="G11" s="698">
        <f>SUM(G12)</f>
        <v>1189272</v>
      </c>
      <c r="H11" s="698">
        <f>SUM(H12)</f>
        <v>1189272</v>
      </c>
      <c r="I11" s="698">
        <f>SUM(I12)</f>
        <v>43265</v>
      </c>
      <c r="J11" s="699">
        <f>SUM($I11/H11)*100</f>
        <v>3.6379398489159755</v>
      </c>
    </row>
    <row r="12" spans="1:10" ht="18.75" customHeight="1" x14ac:dyDescent="0.25">
      <c r="A12" s="617" t="s">
        <v>554</v>
      </c>
      <c r="B12" s="700"/>
      <c r="C12" s="639" t="s">
        <v>703</v>
      </c>
      <c r="D12" s="701"/>
      <c r="E12" s="702"/>
      <c r="F12" s="703" t="s">
        <v>704</v>
      </c>
      <c r="G12" s="687">
        <f>SUM(G13+G17+G19+G25+G27+G28)</f>
        <v>1189272</v>
      </c>
      <c r="H12" s="687">
        <f>SUM(H13+H17+H19+H25+H27+H28)</f>
        <v>1189272</v>
      </c>
      <c r="I12" s="687">
        <f>SUM(I13+I17+I19+I25+I27+I28)</f>
        <v>43265</v>
      </c>
      <c r="J12" s="623">
        <f>SUM($I12/H12)*100</f>
        <v>3.6379398489159755</v>
      </c>
    </row>
    <row r="13" spans="1:10" ht="18.75" customHeight="1" x14ac:dyDescent="0.2">
      <c r="A13" s="624" t="s">
        <v>554</v>
      </c>
      <c r="B13" s="704"/>
      <c r="C13" s="705"/>
      <c r="D13" s="644" t="s">
        <v>705</v>
      </c>
      <c r="E13" s="645"/>
      <c r="F13" s="706" t="s">
        <v>706</v>
      </c>
      <c r="G13" s="659">
        <f>SUM(G14:G16)</f>
        <v>3456</v>
      </c>
      <c r="H13" s="659">
        <f>SUM(H14:H16)</f>
        <v>3456</v>
      </c>
      <c r="I13" s="659">
        <f>SUM(I14:I16)</f>
        <v>0</v>
      </c>
      <c r="J13" s="629">
        <f>SUM($I13/H13)*100</f>
        <v>0</v>
      </c>
    </row>
    <row r="14" spans="1:10" ht="18.75" customHeight="1" x14ac:dyDescent="0.2">
      <c r="A14" s="624"/>
      <c r="B14" s="704"/>
      <c r="C14" s="705"/>
      <c r="D14" s="644"/>
      <c r="E14" s="707" t="s">
        <v>707</v>
      </c>
      <c r="F14" s="708" t="s">
        <v>708</v>
      </c>
      <c r="G14" s="664">
        <v>0</v>
      </c>
      <c r="H14" s="664">
        <v>0</v>
      </c>
      <c r="I14" s="664">
        <v>0</v>
      </c>
      <c r="J14" s="637">
        <v>0</v>
      </c>
    </row>
    <row r="15" spans="1:10" ht="18.75" customHeight="1" x14ac:dyDescent="0.2">
      <c r="A15" s="630" t="s">
        <v>554</v>
      </c>
      <c r="B15" s="709"/>
      <c r="C15" s="710"/>
      <c r="D15" s="633"/>
      <c r="E15" s="711" t="s">
        <v>709</v>
      </c>
      <c r="F15" s="647" t="s">
        <v>710</v>
      </c>
      <c r="G15" s="664">
        <v>3456</v>
      </c>
      <c r="H15" s="664">
        <v>3456</v>
      </c>
      <c r="I15" s="664">
        <v>0</v>
      </c>
      <c r="J15" s="637">
        <f>SUM($I15/H15)*100</f>
        <v>0</v>
      </c>
    </row>
    <row r="16" spans="1:10" ht="18.75" customHeight="1" x14ac:dyDescent="0.2">
      <c r="A16" s="630" t="s">
        <v>554</v>
      </c>
      <c r="B16" s="709"/>
      <c r="C16" s="710"/>
      <c r="D16" s="633"/>
      <c r="E16" s="711" t="s">
        <v>711</v>
      </c>
      <c r="F16" s="647" t="s">
        <v>712</v>
      </c>
      <c r="G16" s="664">
        <v>0</v>
      </c>
      <c r="H16" s="664">
        <v>0</v>
      </c>
      <c r="I16" s="664">
        <v>0</v>
      </c>
      <c r="J16" s="637">
        <v>0</v>
      </c>
    </row>
    <row r="17" spans="1:10" ht="18.75" customHeight="1" x14ac:dyDescent="0.2">
      <c r="A17" s="624" t="s">
        <v>554</v>
      </c>
      <c r="B17" s="704"/>
      <c r="C17" s="705"/>
      <c r="D17" s="644" t="s">
        <v>713</v>
      </c>
      <c r="E17" s="645"/>
      <c r="F17" s="651" t="s">
        <v>714</v>
      </c>
      <c r="G17" s="659">
        <f>SUM(G18)</f>
        <v>0</v>
      </c>
      <c r="H17" s="659">
        <f>SUM(H18)</f>
        <v>0</v>
      </c>
      <c r="I17" s="659">
        <f>SUM(I18)</f>
        <v>0</v>
      </c>
      <c r="J17" s="629">
        <v>0</v>
      </c>
    </row>
    <row r="18" spans="1:10" ht="18.75" customHeight="1" x14ac:dyDescent="0.2">
      <c r="A18" s="630" t="s">
        <v>554</v>
      </c>
      <c r="B18" s="709"/>
      <c r="C18" s="710"/>
      <c r="D18" s="633"/>
      <c r="E18" s="711" t="s">
        <v>715</v>
      </c>
      <c r="F18" s="647" t="s">
        <v>639</v>
      </c>
      <c r="G18" s="664">
        <v>0</v>
      </c>
      <c r="H18" s="664">
        <v>0</v>
      </c>
      <c r="I18" s="664">
        <v>0</v>
      </c>
      <c r="J18" s="637">
        <v>0</v>
      </c>
    </row>
    <row r="19" spans="1:10" ht="18.75" customHeight="1" x14ac:dyDescent="0.2">
      <c r="A19" s="624" t="s">
        <v>554</v>
      </c>
      <c r="B19" s="704"/>
      <c r="C19" s="705"/>
      <c r="D19" s="644" t="s">
        <v>716</v>
      </c>
      <c r="E19" s="645"/>
      <c r="F19" s="646" t="s">
        <v>717</v>
      </c>
      <c r="G19" s="659">
        <f>SUM(G20:G24)</f>
        <v>509816</v>
      </c>
      <c r="H19" s="659">
        <f>SUM(H20:H24)</f>
        <v>509816</v>
      </c>
      <c r="I19" s="659">
        <f>SUM(I20:I24)</f>
        <v>43265</v>
      </c>
      <c r="J19" s="629">
        <f>SUM($I19/H19)*100</f>
        <v>8.4863950915624464</v>
      </c>
    </row>
    <row r="20" spans="1:10" ht="18.75" customHeight="1" x14ac:dyDescent="0.2">
      <c r="A20" s="630" t="s">
        <v>554</v>
      </c>
      <c r="B20" s="638"/>
      <c r="C20" s="712"/>
      <c r="D20" s="633"/>
      <c r="E20" s="711" t="s">
        <v>718</v>
      </c>
      <c r="F20" s="713" t="s">
        <v>719</v>
      </c>
      <c r="G20" s="664">
        <v>30000</v>
      </c>
      <c r="H20" s="664">
        <v>30000</v>
      </c>
      <c r="I20" s="664">
        <v>0</v>
      </c>
      <c r="J20" s="637">
        <v>0</v>
      </c>
    </row>
    <row r="21" spans="1:10" ht="18.75" customHeight="1" x14ac:dyDescent="0.2">
      <c r="A21" s="630" t="s">
        <v>554</v>
      </c>
      <c r="B21" s="638"/>
      <c r="C21" s="712"/>
      <c r="D21" s="633"/>
      <c r="E21" s="711" t="s">
        <v>720</v>
      </c>
      <c r="F21" s="713" t="s">
        <v>636</v>
      </c>
      <c r="G21" s="664">
        <v>60816</v>
      </c>
      <c r="H21" s="664">
        <v>60816</v>
      </c>
      <c r="I21" s="664">
        <v>43265</v>
      </c>
      <c r="J21" s="637">
        <f t="shared" ref="J21:J26" si="0">SUM($I21/H21)*100</f>
        <v>71.140818205735329</v>
      </c>
    </row>
    <row r="22" spans="1:10" ht="18.75" customHeight="1" x14ac:dyDescent="0.2">
      <c r="A22" s="630" t="s">
        <v>554</v>
      </c>
      <c r="B22" s="638"/>
      <c r="C22" s="712"/>
      <c r="D22" s="633"/>
      <c r="E22" s="711" t="s">
        <v>721</v>
      </c>
      <c r="F22" s="713" t="s">
        <v>637</v>
      </c>
      <c r="G22" s="664">
        <v>0</v>
      </c>
      <c r="H22" s="664">
        <v>0</v>
      </c>
      <c r="I22" s="664">
        <v>0</v>
      </c>
      <c r="J22" s="637">
        <v>0</v>
      </c>
    </row>
    <row r="23" spans="1:10" ht="18.75" customHeight="1" x14ac:dyDescent="0.2">
      <c r="A23" s="630" t="s">
        <v>554</v>
      </c>
      <c r="B23" s="638"/>
      <c r="C23" s="712"/>
      <c r="D23" s="633"/>
      <c r="E23" s="711" t="s">
        <v>722</v>
      </c>
      <c r="F23" s="714" t="s">
        <v>638</v>
      </c>
      <c r="G23" s="664">
        <v>8000</v>
      </c>
      <c r="H23" s="664">
        <v>8000</v>
      </c>
      <c r="I23" s="664">
        <v>0</v>
      </c>
      <c r="J23" s="637">
        <f t="shared" si="0"/>
        <v>0</v>
      </c>
    </row>
    <row r="24" spans="1:10" ht="18.75" customHeight="1" x14ac:dyDescent="0.2">
      <c r="A24" s="630" t="s">
        <v>554</v>
      </c>
      <c r="B24" s="638"/>
      <c r="C24" s="712"/>
      <c r="D24" s="633"/>
      <c r="E24" s="711" t="s">
        <v>723</v>
      </c>
      <c r="F24" s="714" t="s">
        <v>724</v>
      </c>
      <c r="G24" s="664">
        <v>411000</v>
      </c>
      <c r="H24" s="664">
        <v>411000</v>
      </c>
      <c r="I24" s="664">
        <v>0</v>
      </c>
      <c r="J24" s="637">
        <f t="shared" si="0"/>
        <v>0</v>
      </c>
    </row>
    <row r="25" spans="1:10" ht="18.75" customHeight="1" x14ac:dyDescent="0.2">
      <c r="A25" s="624" t="s">
        <v>554</v>
      </c>
      <c r="B25" s="704"/>
      <c r="C25" s="705"/>
      <c r="D25" s="644" t="s">
        <v>725</v>
      </c>
      <c r="E25" s="645"/>
      <c r="F25" s="651" t="s">
        <v>726</v>
      </c>
      <c r="G25" s="659">
        <f>SUM(G26)</f>
        <v>250000</v>
      </c>
      <c r="H25" s="659">
        <f>SUM(H26)</f>
        <v>250000</v>
      </c>
      <c r="I25" s="659">
        <f>SUM(I26)</f>
        <v>0</v>
      </c>
      <c r="J25" s="629">
        <f t="shared" si="0"/>
        <v>0</v>
      </c>
    </row>
    <row r="26" spans="1:10" ht="18.75" customHeight="1" x14ac:dyDescent="0.2">
      <c r="A26" s="630" t="s">
        <v>554</v>
      </c>
      <c r="B26" s="656"/>
      <c r="C26" s="715"/>
      <c r="D26" s="716"/>
      <c r="E26" s="717" t="s">
        <v>727</v>
      </c>
      <c r="F26" s="718" t="s">
        <v>728</v>
      </c>
      <c r="G26" s="664">
        <v>250000</v>
      </c>
      <c r="H26" s="664">
        <v>250000</v>
      </c>
      <c r="I26" s="664">
        <v>0</v>
      </c>
      <c r="J26" s="637">
        <f t="shared" si="0"/>
        <v>0</v>
      </c>
    </row>
    <row r="27" spans="1:10" ht="18.75" customHeight="1" x14ac:dyDescent="0.2">
      <c r="A27" s="624" t="s">
        <v>554</v>
      </c>
      <c r="B27" s="704"/>
      <c r="C27" s="705"/>
      <c r="D27" s="644" t="s">
        <v>729</v>
      </c>
      <c r="E27" s="650"/>
      <c r="F27" s="719" t="s">
        <v>730</v>
      </c>
      <c r="G27" s="659">
        <v>25020</v>
      </c>
      <c r="H27" s="659">
        <v>25020</v>
      </c>
      <c r="I27" s="659">
        <v>0</v>
      </c>
      <c r="J27" s="629">
        <f>SUM(I27/H27)*100</f>
        <v>0</v>
      </c>
    </row>
    <row r="28" spans="1:10" ht="18.75" customHeight="1" x14ac:dyDescent="0.2">
      <c r="A28" s="624" t="s">
        <v>554</v>
      </c>
      <c r="B28" s="704"/>
      <c r="C28" s="705"/>
      <c r="D28" s="644" t="s">
        <v>731</v>
      </c>
      <c r="E28" s="650"/>
      <c r="F28" s="720" t="s">
        <v>732</v>
      </c>
      <c r="G28" s="659">
        <f>SUM(G29:G31)</f>
        <v>400980</v>
      </c>
      <c r="H28" s="659">
        <f>SUM(H29:H31)</f>
        <v>400980</v>
      </c>
      <c r="I28" s="659">
        <f>SUM(I29:I31)</f>
        <v>0</v>
      </c>
      <c r="J28" s="629">
        <f>SUM($I28/H28)*100</f>
        <v>0</v>
      </c>
    </row>
    <row r="29" spans="1:10" ht="18.75" customHeight="1" x14ac:dyDescent="0.2">
      <c r="A29" s="630" t="s">
        <v>554</v>
      </c>
      <c r="B29" s="656"/>
      <c r="C29" s="715"/>
      <c r="D29" s="716"/>
      <c r="E29" s="717" t="s">
        <v>733</v>
      </c>
      <c r="F29" s="718" t="s">
        <v>734</v>
      </c>
      <c r="G29" s="664">
        <v>0</v>
      </c>
      <c r="H29" s="664">
        <v>0</v>
      </c>
      <c r="I29" s="664">
        <v>0</v>
      </c>
      <c r="J29" s="637">
        <v>0</v>
      </c>
    </row>
    <row r="30" spans="1:10" ht="18.75" customHeight="1" x14ac:dyDescent="0.2">
      <c r="A30" s="630" t="s">
        <v>554</v>
      </c>
      <c r="B30" s="656"/>
      <c r="C30" s="715"/>
      <c r="D30" s="716"/>
      <c r="E30" s="717" t="s">
        <v>735</v>
      </c>
      <c r="F30" s="718" t="s">
        <v>736</v>
      </c>
      <c r="G30" s="664">
        <v>374980</v>
      </c>
      <c r="H30" s="664">
        <v>374980</v>
      </c>
      <c r="I30" s="664">
        <v>0</v>
      </c>
      <c r="J30" s="637">
        <f>SUM($I30/H30)*100</f>
        <v>0</v>
      </c>
    </row>
    <row r="31" spans="1:10" ht="18.75" customHeight="1" x14ac:dyDescent="0.2">
      <c r="A31" s="630" t="s">
        <v>554</v>
      </c>
      <c r="B31" s="656"/>
      <c r="C31" s="715"/>
      <c r="D31" s="716"/>
      <c r="E31" s="717" t="s">
        <v>737</v>
      </c>
      <c r="F31" s="718" t="s">
        <v>738</v>
      </c>
      <c r="G31" s="664">
        <v>26000</v>
      </c>
      <c r="H31" s="664">
        <v>26000</v>
      </c>
      <c r="I31" s="664">
        <v>0</v>
      </c>
      <c r="J31" s="637">
        <f>SUM($I31/H31)*100</f>
        <v>0</v>
      </c>
    </row>
    <row r="32" spans="1:10" ht="15" thickBot="1" x14ac:dyDescent="0.25">
      <c r="A32" s="688"/>
      <c r="B32" s="689"/>
      <c r="C32" s="690"/>
      <c r="D32" s="690"/>
      <c r="E32" s="691"/>
      <c r="F32" s="692"/>
      <c r="G32" s="693"/>
      <c r="H32" s="693"/>
      <c r="I32" s="693"/>
      <c r="J32" s="695"/>
    </row>
    <row r="33" spans="2:8" x14ac:dyDescent="0.2">
      <c r="B33" s="696"/>
      <c r="C33" s="696"/>
      <c r="D33" s="696"/>
      <c r="E33" s="696"/>
      <c r="F33" s="696"/>
    </row>
    <row r="34" spans="2:8" x14ac:dyDescent="0.2">
      <c r="B34" s="696"/>
      <c r="C34" s="696"/>
      <c r="D34" s="696"/>
      <c r="E34" s="696"/>
      <c r="F34" s="696"/>
    </row>
    <row r="35" spans="2:8" x14ac:dyDescent="0.2">
      <c r="B35" s="696"/>
      <c r="C35" s="696"/>
      <c r="D35" s="696"/>
      <c r="E35" s="696"/>
      <c r="F35" s="696"/>
    </row>
    <row r="36" spans="2:8" x14ac:dyDescent="0.2">
      <c r="B36" s="696"/>
      <c r="C36" s="696"/>
      <c r="D36" s="696"/>
      <c r="E36" s="696"/>
      <c r="F36" s="696"/>
    </row>
    <row r="37" spans="2:8" x14ac:dyDescent="0.2">
      <c r="B37" s="696"/>
      <c r="C37" s="696"/>
      <c r="D37" s="696"/>
      <c r="E37" s="696"/>
      <c r="F37" s="696"/>
    </row>
    <row r="38" spans="2:8" x14ac:dyDescent="0.2">
      <c r="B38" s="696"/>
      <c r="C38" s="696"/>
      <c r="D38" s="696"/>
      <c r="E38" s="696"/>
      <c r="F38" s="696"/>
      <c r="H38" s="697"/>
    </row>
    <row r="39" spans="2:8" x14ac:dyDescent="0.2">
      <c r="B39" s="696"/>
      <c r="C39" s="696"/>
      <c r="D39" s="696"/>
      <c r="E39" s="696"/>
      <c r="F39" s="696"/>
    </row>
    <row r="40" spans="2:8" x14ac:dyDescent="0.2">
      <c r="B40" s="696"/>
      <c r="C40" s="696"/>
      <c r="D40" s="696"/>
      <c r="E40" s="696"/>
      <c r="F40" s="696"/>
    </row>
    <row r="41" spans="2:8" x14ac:dyDescent="0.2">
      <c r="B41" s="696"/>
      <c r="C41" s="696"/>
      <c r="D41" s="696"/>
      <c r="E41" s="696"/>
      <c r="F41" s="696"/>
    </row>
    <row r="42" spans="2:8" x14ac:dyDescent="0.2">
      <c r="B42" s="696"/>
      <c r="C42" s="696"/>
      <c r="D42" s="696"/>
      <c r="E42" s="696"/>
      <c r="F42" s="696"/>
    </row>
    <row r="43" spans="2:8" x14ac:dyDescent="0.2">
      <c r="B43" s="696"/>
      <c r="C43" s="696"/>
      <c r="D43" s="696"/>
      <c r="E43" s="696"/>
      <c r="F43" s="696"/>
    </row>
    <row r="44" spans="2:8" x14ac:dyDescent="0.2">
      <c r="B44" s="696"/>
      <c r="C44" s="696"/>
      <c r="D44" s="696"/>
      <c r="E44" s="696"/>
      <c r="F44" s="696"/>
    </row>
    <row r="45" spans="2:8" x14ac:dyDescent="0.2">
      <c r="B45" s="696"/>
      <c r="C45" s="696"/>
      <c r="D45" s="696"/>
      <c r="E45" s="696"/>
      <c r="F45" s="696"/>
    </row>
    <row r="46" spans="2:8" x14ac:dyDescent="0.2">
      <c r="B46" s="696"/>
      <c r="C46" s="696"/>
      <c r="D46" s="696"/>
      <c r="E46" s="696"/>
      <c r="F46" s="696"/>
    </row>
    <row r="47" spans="2:8" x14ac:dyDescent="0.2">
      <c r="B47" s="696"/>
      <c r="C47" s="696"/>
      <c r="D47" s="696"/>
      <c r="E47" s="696"/>
      <c r="F47" s="696"/>
    </row>
    <row r="48" spans="2:8" x14ac:dyDescent="0.2">
      <c r="B48" s="696"/>
      <c r="C48" s="696"/>
      <c r="D48" s="696"/>
      <c r="E48" s="696"/>
      <c r="F48" s="696"/>
    </row>
    <row r="49" spans="2:6" x14ac:dyDescent="0.2">
      <c r="B49" s="696"/>
      <c r="C49" s="696"/>
      <c r="D49" s="696"/>
      <c r="E49" s="696"/>
      <c r="F49" s="696"/>
    </row>
    <row r="50" spans="2:6" x14ac:dyDescent="0.2">
      <c r="B50" s="696"/>
      <c r="C50" s="696"/>
      <c r="D50" s="696"/>
      <c r="E50" s="696"/>
      <c r="F50" s="696"/>
    </row>
    <row r="51" spans="2:6" x14ac:dyDescent="0.2">
      <c r="B51" s="696"/>
      <c r="C51" s="696"/>
      <c r="D51" s="696"/>
      <c r="E51" s="696"/>
      <c r="F51" s="696"/>
    </row>
    <row r="52" spans="2:6" x14ac:dyDescent="0.2">
      <c r="B52" s="696"/>
      <c r="C52" s="696"/>
      <c r="D52" s="696"/>
      <c r="E52" s="696"/>
      <c r="F52" s="696"/>
    </row>
    <row r="53" spans="2:6" x14ac:dyDescent="0.2">
      <c r="B53" s="696"/>
      <c r="C53" s="696"/>
      <c r="D53" s="696"/>
      <c r="E53" s="696"/>
      <c r="F53" s="696"/>
    </row>
    <row r="54" spans="2:6" x14ac:dyDescent="0.2">
      <c r="B54" s="696"/>
      <c r="C54" s="696"/>
      <c r="D54" s="696"/>
      <c r="E54" s="696"/>
      <c r="F54" s="696"/>
    </row>
    <row r="55" spans="2:6" x14ac:dyDescent="0.2">
      <c r="B55" s="696"/>
      <c r="C55" s="696"/>
      <c r="D55" s="696"/>
      <c r="E55" s="696"/>
      <c r="F55" s="696"/>
    </row>
    <row r="56" spans="2:6" x14ac:dyDescent="0.2">
      <c r="B56" s="696"/>
      <c r="C56" s="696"/>
      <c r="D56" s="696"/>
      <c r="E56" s="696"/>
      <c r="F56" s="696"/>
    </row>
    <row r="57" spans="2:6" x14ac:dyDescent="0.2">
      <c r="B57" s="696"/>
      <c r="C57" s="696"/>
      <c r="D57" s="696"/>
      <c r="E57" s="696"/>
      <c r="F57" s="696"/>
    </row>
    <row r="58" spans="2:6" x14ac:dyDescent="0.2">
      <c r="B58" s="696"/>
      <c r="C58" s="696"/>
      <c r="D58" s="696"/>
      <c r="E58" s="696"/>
      <c r="F58" s="696"/>
    </row>
    <row r="59" spans="2:6" x14ac:dyDescent="0.2">
      <c r="B59" s="696"/>
      <c r="C59" s="696"/>
      <c r="D59" s="696"/>
      <c r="E59" s="696"/>
      <c r="F59" s="696"/>
    </row>
    <row r="60" spans="2:6" x14ac:dyDescent="0.2">
      <c r="B60" s="696"/>
      <c r="C60" s="696"/>
      <c r="D60" s="696"/>
      <c r="E60" s="696"/>
      <c r="F60" s="696"/>
    </row>
    <row r="61" spans="2:6" x14ac:dyDescent="0.2">
      <c r="B61" s="696"/>
      <c r="C61" s="696"/>
      <c r="D61" s="696"/>
      <c r="E61" s="696"/>
      <c r="F61" s="696"/>
    </row>
    <row r="62" spans="2:6" x14ac:dyDescent="0.2">
      <c r="B62" s="696"/>
      <c r="C62" s="696"/>
      <c r="D62" s="696"/>
      <c r="E62" s="696"/>
      <c r="F62" s="696"/>
    </row>
    <row r="63" spans="2:6" x14ac:dyDescent="0.2">
      <c r="B63" s="696"/>
      <c r="C63" s="696"/>
      <c r="D63" s="696"/>
      <c r="E63" s="696"/>
      <c r="F63" s="696"/>
    </row>
    <row r="64" spans="2:6" x14ac:dyDescent="0.2">
      <c r="B64" s="696"/>
      <c r="C64" s="696"/>
      <c r="D64" s="696"/>
      <c r="E64" s="696"/>
      <c r="F64" s="696"/>
    </row>
    <row r="65" spans="2:6" x14ac:dyDescent="0.2">
      <c r="B65" s="696"/>
      <c r="C65" s="696"/>
      <c r="D65" s="696"/>
      <c r="E65" s="696"/>
      <c r="F65" s="696"/>
    </row>
    <row r="66" spans="2:6" x14ac:dyDescent="0.2">
      <c r="B66" s="696"/>
      <c r="C66" s="696"/>
      <c r="D66" s="696"/>
      <c r="E66" s="696"/>
      <c r="F66" s="696"/>
    </row>
    <row r="67" spans="2:6" x14ac:dyDescent="0.2">
      <c r="B67" s="696"/>
      <c r="C67" s="696"/>
      <c r="D67" s="696"/>
      <c r="E67" s="696"/>
      <c r="F67" s="696"/>
    </row>
    <row r="68" spans="2:6" x14ac:dyDescent="0.2">
      <c r="B68" s="696"/>
      <c r="C68" s="696"/>
      <c r="D68" s="696"/>
      <c r="E68" s="696"/>
      <c r="F68" s="696"/>
    </row>
    <row r="69" spans="2:6" x14ac:dyDescent="0.2">
      <c r="B69" s="696"/>
      <c r="C69" s="696"/>
      <c r="D69" s="696"/>
      <c r="E69" s="696"/>
      <c r="F69" s="696"/>
    </row>
    <row r="70" spans="2:6" x14ac:dyDescent="0.2">
      <c r="B70" s="696"/>
      <c r="C70" s="696"/>
      <c r="D70" s="696"/>
      <c r="E70" s="696"/>
      <c r="F70" s="696"/>
    </row>
    <row r="71" spans="2:6" x14ac:dyDescent="0.2">
      <c r="B71" s="696"/>
      <c r="C71" s="696"/>
      <c r="D71" s="696"/>
      <c r="E71" s="696"/>
      <c r="F71" s="696"/>
    </row>
    <row r="72" spans="2:6" x14ac:dyDescent="0.2">
      <c r="B72" s="696"/>
      <c r="C72" s="696"/>
      <c r="D72" s="696"/>
      <c r="E72" s="696"/>
      <c r="F72" s="696"/>
    </row>
    <row r="73" spans="2:6" x14ac:dyDescent="0.2">
      <c r="B73" s="696"/>
      <c r="C73" s="696"/>
      <c r="D73" s="696"/>
      <c r="E73" s="696"/>
      <c r="F73" s="696"/>
    </row>
    <row r="74" spans="2:6" x14ac:dyDescent="0.2">
      <c r="B74" s="696"/>
      <c r="C74" s="696"/>
      <c r="D74" s="696"/>
      <c r="E74" s="696"/>
      <c r="F74" s="696"/>
    </row>
    <row r="75" spans="2:6" x14ac:dyDescent="0.2">
      <c r="B75" s="696"/>
      <c r="C75" s="696"/>
      <c r="D75" s="696"/>
      <c r="E75" s="696"/>
      <c r="F75" s="696"/>
    </row>
    <row r="76" spans="2:6" x14ac:dyDescent="0.2">
      <c r="B76" s="696"/>
      <c r="C76" s="696"/>
      <c r="D76" s="696"/>
      <c r="E76" s="696"/>
      <c r="F76" s="696"/>
    </row>
    <row r="77" spans="2:6" x14ac:dyDescent="0.2">
      <c r="B77" s="696"/>
      <c r="C77" s="696"/>
      <c r="D77" s="696"/>
      <c r="E77" s="696"/>
      <c r="F77" s="696"/>
    </row>
    <row r="78" spans="2:6" x14ac:dyDescent="0.2">
      <c r="B78" s="696"/>
      <c r="C78" s="696"/>
      <c r="D78" s="696"/>
      <c r="E78" s="696"/>
      <c r="F78" s="696"/>
    </row>
    <row r="79" spans="2:6" x14ac:dyDescent="0.2">
      <c r="B79" s="696"/>
      <c r="C79" s="696"/>
      <c r="D79" s="696"/>
      <c r="E79" s="696"/>
      <c r="F79" s="696"/>
    </row>
    <row r="80" spans="2:6" x14ac:dyDescent="0.2">
      <c r="B80" s="696"/>
      <c r="C80" s="696"/>
      <c r="D80" s="696"/>
      <c r="E80" s="696"/>
      <c r="F80" s="696"/>
    </row>
    <row r="81" spans="2:6" x14ac:dyDescent="0.2">
      <c r="B81" s="696"/>
      <c r="C81" s="696"/>
      <c r="D81" s="696"/>
      <c r="E81" s="696"/>
      <c r="F81" s="696"/>
    </row>
    <row r="82" spans="2:6" x14ac:dyDescent="0.2">
      <c r="B82" s="696"/>
      <c r="C82" s="696"/>
      <c r="D82" s="696"/>
      <c r="E82" s="696"/>
      <c r="F82" s="696"/>
    </row>
    <row r="83" spans="2:6" x14ac:dyDescent="0.2">
      <c r="B83" s="696"/>
      <c r="C83" s="696"/>
      <c r="D83" s="696"/>
      <c r="E83" s="696"/>
      <c r="F83" s="696"/>
    </row>
    <row r="84" spans="2:6" x14ac:dyDescent="0.2">
      <c r="B84" s="696"/>
      <c r="C84" s="696"/>
      <c r="D84" s="696"/>
      <c r="E84" s="696"/>
      <c r="F84" s="696"/>
    </row>
    <row r="85" spans="2:6" x14ac:dyDescent="0.2">
      <c r="B85" s="696"/>
      <c r="C85" s="696"/>
      <c r="D85" s="696"/>
      <c r="E85" s="696"/>
      <c r="F85" s="696"/>
    </row>
    <row r="86" spans="2:6" x14ac:dyDescent="0.2">
      <c r="B86" s="696"/>
      <c r="C86" s="696"/>
      <c r="D86" s="696"/>
      <c r="E86" s="696"/>
      <c r="F86" s="696"/>
    </row>
    <row r="87" spans="2:6" x14ac:dyDescent="0.2">
      <c r="B87" s="696"/>
      <c r="C87" s="696"/>
      <c r="D87" s="696"/>
      <c r="E87" s="696"/>
      <c r="F87" s="696"/>
    </row>
    <row r="88" spans="2:6" x14ac:dyDescent="0.2">
      <c r="B88" s="696"/>
      <c r="C88" s="696"/>
      <c r="D88" s="696"/>
      <c r="E88" s="696"/>
      <c r="F88" s="696"/>
    </row>
    <row r="89" spans="2:6" x14ac:dyDescent="0.2">
      <c r="B89" s="696"/>
      <c r="C89" s="696"/>
      <c r="D89" s="696"/>
      <c r="E89" s="696"/>
      <c r="F89" s="696"/>
    </row>
    <row r="90" spans="2:6" x14ac:dyDescent="0.2">
      <c r="B90" s="696"/>
      <c r="C90" s="696"/>
      <c r="D90" s="696"/>
      <c r="E90" s="696"/>
      <c r="F90" s="696"/>
    </row>
    <row r="91" spans="2:6" x14ac:dyDescent="0.2">
      <c r="B91" s="696"/>
      <c r="C91" s="696"/>
      <c r="D91" s="696"/>
      <c r="E91" s="696"/>
      <c r="F91" s="696"/>
    </row>
    <row r="92" spans="2:6" x14ac:dyDescent="0.2">
      <c r="B92" s="696"/>
      <c r="C92" s="696"/>
      <c r="D92" s="696"/>
      <c r="E92" s="696"/>
      <c r="F92" s="696"/>
    </row>
    <row r="93" spans="2:6" x14ac:dyDescent="0.2">
      <c r="B93" s="696"/>
      <c r="C93" s="696"/>
      <c r="D93" s="696"/>
      <c r="E93" s="696"/>
      <c r="F93" s="696"/>
    </row>
    <row r="94" spans="2:6" x14ac:dyDescent="0.2">
      <c r="B94" s="696"/>
      <c r="C94" s="696"/>
      <c r="D94" s="696"/>
      <c r="E94" s="696"/>
      <c r="F94" s="696"/>
    </row>
    <row r="95" spans="2:6" x14ac:dyDescent="0.2">
      <c r="B95" s="696"/>
      <c r="C95" s="696"/>
      <c r="D95" s="696"/>
      <c r="E95" s="696"/>
      <c r="F95" s="696"/>
    </row>
    <row r="96" spans="2:6" x14ac:dyDescent="0.2">
      <c r="B96" s="696"/>
      <c r="C96" s="696"/>
      <c r="D96" s="696"/>
      <c r="E96" s="696"/>
      <c r="F96" s="696"/>
    </row>
    <row r="97" spans="2:6" x14ac:dyDescent="0.2">
      <c r="B97" s="696"/>
      <c r="C97" s="696"/>
      <c r="D97" s="696"/>
      <c r="E97" s="696"/>
      <c r="F97" s="696"/>
    </row>
    <row r="98" spans="2:6" x14ac:dyDescent="0.2">
      <c r="B98" s="696"/>
      <c r="C98" s="696"/>
      <c r="D98" s="696"/>
      <c r="E98" s="696"/>
      <c r="F98" s="696"/>
    </row>
    <row r="99" spans="2:6" x14ac:dyDescent="0.2">
      <c r="B99" s="696"/>
      <c r="C99" s="696"/>
      <c r="D99" s="696"/>
      <c r="E99" s="696"/>
      <c r="F99" s="696"/>
    </row>
    <row r="100" spans="2:6" x14ac:dyDescent="0.2">
      <c r="B100" s="696"/>
      <c r="C100" s="696"/>
      <c r="D100" s="696"/>
      <c r="E100" s="696"/>
      <c r="F100" s="696"/>
    </row>
    <row r="101" spans="2:6" x14ac:dyDescent="0.2">
      <c r="B101" s="696"/>
      <c r="C101" s="696"/>
      <c r="D101" s="696"/>
      <c r="E101" s="696"/>
      <c r="F101" s="696"/>
    </row>
    <row r="102" spans="2:6" x14ac:dyDescent="0.2">
      <c r="B102" s="696"/>
      <c r="C102" s="696"/>
      <c r="D102" s="696"/>
      <c r="E102" s="696"/>
      <c r="F102" s="696"/>
    </row>
    <row r="103" spans="2:6" x14ac:dyDescent="0.2">
      <c r="B103" s="696"/>
      <c r="C103" s="696"/>
      <c r="D103" s="696"/>
      <c r="E103" s="696"/>
      <c r="F103" s="696"/>
    </row>
    <row r="104" spans="2:6" x14ac:dyDescent="0.2">
      <c r="B104" s="696"/>
      <c r="C104" s="696"/>
      <c r="D104" s="696"/>
      <c r="E104" s="696"/>
      <c r="F104" s="696"/>
    </row>
    <row r="105" spans="2:6" x14ac:dyDescent="0.2">
      <c r="B105" s="696"/>
      <c r="C105" s="696"/>
      <c r="D105" s="696"/>
      <c r="E105" s="696"/>
      <c r="F105" s="696"/>
    </row>
    <row r="106" spans="2:6" x14ac:dyDescent="0.2">
      <c r="B106" s="696"/>
      <c r="C106" s="696"/>
      <c r="D106" s="696"/>
      <c r="E106" s="696"/>
      <c r="F106" s="696"/>
    </row>
    <row r="107" spans="2:6" x14ac:dyDescent="0.2">
      <c r="B107" s="696"/>
      <c r="C107" s="696"/>
      <c r="D107" s="696"/>
      <c r="E107" s="696"/>
      <c r="F107" s="696"/>
    </row>
    <row r="108" spans="2:6" x14ac:dyDescent="0.2">
      <c r="B108" s="696"/>
      <c r="C108" s="696"/>
      <c r="D108" s="696"/>
      <c r="E108" s="696"/>
      <c r="F108" s="696"/>
    </row>
    <row r="109" spans="2:6" x14ac:dyDescent="0.2">
      <c r="B109" s="696"/>
      <c r="C109" s="696"/>
      <c r="D109" s="696"/>
      <c r="E109" s="696"/>
      <c r="F109" s="696"/>
    </row>
    <row r="110" spans="2:6" x14ac:dyDescent="0.2">
      <c r="B110" s="696"/>
      <c r="C110" s="696"/>
      <c r="D110" s="696"/>
      <c r="E110" s="696"/>
      <c r="F110" s="696"/>
    </row>
    <row r="111" spans="2:6" x14ac:dyDescent="0.2">
      <c r="B111" s="696"/>
      <c r="C111" s="696"/>
      <c r="D111" s="696"/>
      <c r="E111" s="696"/>
      <c r="F111" s="696"/>
    </row>
    <row r="112" spans="2:6" x14ac:dyDescent="0.2">
      <c r="B112" s="696"/>
      <c r="C112" s="696"/>
      <c r="D112" s="696"/>
      <c r="E112" s="696"/>
      <c r="F112" s="696"/>
    </row>
    <row r="113" spans="2:6" x14ac:dyDescent="0.2">
      <c r="B113" s="696"/>
      <c r="C113" s="696"/>
      <c r="D113" s="696"/>
      <c r="E113" s="696"/>
      <c r="F113" s="696"/>
    </row>
    <row r="114" spans="2:6" x14ac:dyDescent="0.2">
      <c r="B114" s="696"/>
      <c r="C114" s="696"/>
      <c r="D114" s="696"/>
      <c r="E114" s="696"/>
      <c r="F114" s="696"/>
    </row>
    <row r="115" spans="2:6" x14ac:dyDescent="0.2">
      <c r="B115" s="696"/>
      <c r="C115" s="696"/>
      <c r="D115" s="696"/>
      <c r="E115" s="696"/>
      <c r="F115" s="696"/>
    </row>
    <row r="116" spans="2:6" x14ac:dyDescent="0.2">
      <c r="B116" s="696"/>
      <c r="C116" s="696"/>
      <c r="D116" s="696"/>
      <c r="E116" s="696"/>
      <c r="F116" s="696"/>
    </row>
    <row r="117" spans="2:6" x14ac:dyDescent="0.2">
      <c r="B117" s="696"/>
      <c r="C117" s="696"/>
      <c r="D117" s="696"/>
      <c r="E117" s="696"/>
      <c r="F117" s="696"/>
    </row>
    <row r="118" spans="2:6" x14ac:dyDescent="0.2">
      <c r="B118" s="696"/>
      <c r="C118" s="696"/>
      <c r="D118" s="696"/>
      <c r="E118" s="696"/>
      <c r="F118" s="696"/>
    </row>
    <row r="119" spans="2:6" x14ac:dyDescent="0.2">
      <c r="B119" s="696"/>
      <c r="C119" s="696"/>
      <c r="D119" s="696"/>
      <c r="E119" s="696"/>
      <c r="F119" s="696"/>
    </row>
    <row r="120" spans="2:6" x14ac:dyDescent="0.2">
      <c r="B120" s="696"/>
      <c r="C120" s="696"/>
      <c r="D120" s="696"/>
      <c r="E120" s="696"/>
      <c r="F120" s="696"/>
    </row>
    <row r="121" spans="2:6" x14ac:dyDescent="0.2">
      <c r="B121" s="696"/>
      <c r="C121" s="696"/>
      <c r="D121" s="696"/>
      <c r="E121" s="696"/>
      <c r="F121" s="696"/>
    </row>
    <row r="122" spans="2:6" x14ac:dyDescent="0.2">
      <c r="B122" s="696"/>
      <c r="C122" s="696"/>
      <c r="D122" s="696"/>
      <c r="E122" s="696"/>
      <c r="F122" s="696"/>
    </row>
    <row r="123" spans="2:6" x14ac:dyDescent="0.2">
      <c r="B123" s="696"/>
      <c r="C123" s="696"/>
      <c r="D123" s="696"/>
      <c r="E123" s="696"/>
      <c r="F123" s="696"/>
    </row>
    <row r="124" spans="2:6" x14ac:dyDescent="0.2">
      <c r="B124" s="696"/>
      <c r="C124" s="696"/>
      <c r="D124" s="696"/>
      <c r="E124" s="696"/>
      <c r="F124" s="696"/>
    </row>
    <row r="125" spans="2:6" x14ac:dyDescent="0.2">
      <c r="B125" s="696"/>
      <c r="C125" s="696"/>
      <c r="D125" s="696"/>
      <c r="E125" s="696"/>
      <c r="F125" s="696"/>
    </row>
    <row r="126" spans="2:6" x14ac:dyDescent="0.2">
      <c r="B126" s="696"/>
      <c r="C126" s="696"/>
      <c r="D126" s="696"/>
      <c r="E126" s="696"/>
      <c r="F126" s="696"/>
    </row>
    <row r="127" spans="2:6" x14ac:dyDescent="0.2">
      <c r="B127" s="696"/>
      <c r="C127" s="696"/>
      <c r="D127" s="696"/>
      <c r="E127" s="696"/>
      <c r="F127" s="696"/>
    </row>
    <row r="128" spans="2:6" x14ac:dyDescent="0.2">
      <c r="B128" s="696"/>
      <c r="C128" s="696"/>
      <c r="D128" s="696"/>
      <c r="E128" s="696"/>
      <c r="F128" s="696"/>
    </row>
    <row r="129" spans="2:6" x14ac:dyDescent="0.2">
      <c r="B129" s="696"/>
      <c r="C129" s="696"/>
      <c r="D129" s="696"/>
      <c r="E129" s="696"/>
      <c r="F129" s="696"/>
    </row>
    <row r="130" spans="2:6" x14ac:dyDescent="0.2">
      <c r="B130" s="696"/>
      <c r="C130" s="696"/>
      <c r="D130" s="696"/>
      <c r="E130" s="696"/>
      <c r="F130" s="696"/>
    </row>
    <row r="131" spans="2:6" x14ac:dyDescent="0.2">
      <c r="B131" s="696"/>
      <c r="C131" s="696"/>
      <c r="D131" s="696"/>
      <c r="E131" s="696"/>
      <c r="F131" s="696"/>
    </row>
    <row r="132" spans="2:6" x14ac:dyDescent="0.2">
      <c r="B132" s="696"/>
      <c r="C132" s="696"/>
      <c r="D132" s="696"/>
      <c r="E132" s="696"/>
      <c r="F132" s="696"/>
    </row>
    <row r="133" spans="2:6" x14ac:dyDescent="0.2">
      <c r="B133" s="696"/>
      <c r="C133" s="696"/>
      <c r="D133" s="696"/>
      <c r="E133" s="696"/>
      <c r="F133" s="696"/>
    </row>
    <row r="134" spans="2:6" x14ac:dyDescent="0.2">
      <c r="B134" s="696"/>
      <c r="C134" s="696"/>
      <c r="D134" s="696"/>
      <c r="E134" s="696"/>
      <c r="F134" s="696"/>
    </row>
    <row r="135" spans="2:6" x14ac:dyDescent="0.2">
      <c r="B135" s="696"/>
      <c r="C135" s="696"/>
      <c r="D135" s="696"/>
      <c r="E135" s="696"/>
      <c r="F135" s="696"/>
    </row>
    <row r="136" spans="2:6" x14ac:dyDescent="0.2">
      <c r="B136" s="696"/>
      <c r="C136" s="696"/>
      <c r="D136" s="696"/>
      <c r="E136" s="696"/>
      <c r="F136" s="696"/>
    </row>
    <row r="137" spans="2:6" x14ac:dyDescent="0.2">
      <c r="B137" s="696"/>
      <c r="C137" s="696"/>
      <c r="D137" s="696"/>
      <c r="E137" s="696"/>
      <c r="F137" s="696"/>
    </row>
    <row r="138" spans="2:6" x14ac:dyDescent="0.2">
      <c r="B138" s="696"/>
      <c r="C138" s="696"/>
      <c r="D138" s="696"/>
      <c r="E138" s="696"/>
      <c r="F138" s="696"/>
    </row>
    <row r="139" spans="2:6" x14ac:dyDescent="0.2">
      <c r="B139" s="696"/>
      <c r="C139" s="696"/>
      <c r="D139" s="696"/>
      <c r="E139" s="696"/>
      <c r="F139" s="696"/>
    </row>
    <row r="140" spans="2:6" x14ac:dyDescent="0.2">
      <c r="B140" s="696"/>
      <c r="C140" s="696"/>
      <c r="D140" s="696"/>
      <c r="E140" s="696"/>
      <c r="F140" s="696"/>
    </row>
    <row r="141" spans="2:6" x14ac:dyDescent="0.2">
      <c r="B141" s="696"/>
      <c r="C141" s="696"/>
      <c r="D141" s="696"/>
      <c r="E141" s="696"/>
      <c r="F141" s="696"/>
    </row>
    <row r="142" spans="2:6" x14ac:dyDescent="0.2">
      <c r="B142" s="696"/>
      <c r="C142" s="696"/>
      <c r="D142" s="696"/>
      <c r="E142" s="696"/>
      <c r="F142" s="696"/>
    </row>
    <row r="143" spans="2:6" x14ac:dyDescent="0.2">
      <c r="B143" s="696"/>
      <c r="C143" s="696"/>
      <c r="D143" s="696"/>
      <c r="E143" s="696"/>
      <c r="F143" s="696"/>
    </row>
    <row r="144" spans="2:6" x14ac:dyDescent="0.2">
      <c r="B144" s="696"/>
      <c r="C144" s="696"/>
      <c r="D144" s="696"/>
      <c r="E144" s="696"/>
      <c r="F144" s="696"/>
    </row>
    <row r="145" spans="2:6" x14ac:dyDescent="0.2">
      <c r="B145" s="696"/>
      <c r="C145" s="696"/>
      <c r="D145" s="696"/>
      <c r="E145" s="696"/>
      <c r="F145" s="696"/>
    </row>
    <row r="146" spans="2:6" x14ac:dyDescent="0.2">
      <c r="B146" s="696"/>
      <c r="C146" s="696"/>
      <c r="D146" s="696"/>
      <c r="E146" s="696"/>
      <c r="F146" s="696"/>
    </row>
    <row r="147" spans="2:6" x14ac:dyDescent="0.2">
      <c r="B147" s="696"/>
      <c r="C147" s="696"/>
      <c r="D147" s="696"/>
      <c r="E147" s="696"/>
      <c r="F147" s="696"/>
    </row>
    <row r="148" spans="2:6" x14ac:dyDescent="0.2">
      <c r="B148" s="696"/>
      <c r="C148" s="696"/>
      <c r="D148" s="696"/>
      <c r="E148" s="696"/>
      <c r="F148" s="696"/>
    </row>
    <row r="149" spans="2:6" x14ac:dyDescent="0.2">
      <c r="B149" s="696"/>
      <c r="C149" s="696"/>
      <c r="D149" s="696"/>
      <c r="E149" s="696"/>
      <c r="F149" s="696"/>
    </row>
    <row r="150" spans="2:6" x14ac:dyDescent="0.2">
      <c r="B150" s="696"/>
      <c r="C150" s="696"/>
      <c r="D150" s="696"/>
      <c r="E150" s="696"/>
      <c r="F150" s="696"/>
    </row>
    <row r="151" spans="2:6" x14ac:dyDescent="0.2">
      <c r="B151" s="696"/>
      <c r="C151" s="696"/>
      <c r="D151" s="696"/>
      <c r="E151" s="696"/>
      <c r="F151" s="696"/>
    </row>
    <row r="152" spans="2:6" x14ac:dyDescent="0.2">
      <c r="B152" s="696"/>
      <c r="C152" s="696"/>
      <c r="D152" s="696"/>
      <c r="E152" s="696"/>
      <c r="F152" s="696"/>
    </row>
    <row r="153" spans="2:6" x14ac:dyDescent="0.2">
      <c r="B153" s="696"/>
      <c r="C153" s="696"/>
      <c r="D153" s="696"/>
      <c r="E153" s="696"/>
      <c r="F153" s="696"/>
    </row>
    <row r="154" spans="2:6" x14ac:dyDescent="0.2">
      <c r="B154" s="696"/>
      <c r="C154" s="696"/>
      <c r="D154" s="696"/>
      <c r="E154" s="696"/>
      <c r="F154" s="696"/>
    </row>
    <row r="155" spans="2:6" x14ac:dyDescent="0.2">
      <c r="B155" s="696"/>
      <c r="C155" s="696"/>
      <c r="D155" s="696"/>
      <c r="E155" s="696"/>
      <c r="F155" s="696"/>
    </row>
    <row r="156" spans="2:6" x14ac:dyDescent="0.2">
      <c r="B156" s="696"/>
      <c r="C156" s="696"/>
      <c r="D156" s="696"/>
      <c r="E156" s="696"/>
      <c r="F156" s="696"/>
    </row>
    <row r="157" spans="2:6" x14ac:dyDescent="0.2">
      <c r="B157" s="696"/>
      <c r="C157" s="696"/>
      <c r="D157" s="696"/>
      <c r="E157" s="696"/>
      <c r="F157" s="696"/>
    </row>
    <row r="158" spans="2:6" x14ac:dyDescent="0.2">
      <c r="B158" s="696"/>
      <c r="C158" s="696"/>
      <c r="D158" s="696"/>
      <c r="E158" s="696"/>
      <c r="F158" s="696"/>
    </row>
    <row r="159" spans="2:6" x14ac:dyDescent="0.2">
      <c r="B159" s="696"/>
      <c r="C159" s="696"/>
      <c r="D159" s="696"/>
      <c r="E159" s="696"/>
      <c r="F159" s="696"/>
    </row>
    <row r="160" spans="2:6" x14ac:dyDescent="0.2">
      <c r="B160" s="696"/>
      <c r="C160" s="696"/>
      <c r="D160" s="696"/>
      <c r="E160" s="696"/>
      <c r="F160" s="696"/>
    </row>
    <row r="161" spans="2:6" x14ac:dyDescent="0.2">
      <c r="B161" s="696"/>
      <c r="C161" s="696"/>
      <c r="D161" s="696"/>
      <c r="E161" s="696"/>
      <c r="F161" s="696"/>
    </row>
    <row r="162" spans="2:6" x14ac:dyDescent="0.2">
      <c r="B162" s="696"/>
      <c r="C162" s="696"/>
      <c r="D162" s="696"/>
      <c r="E162" s="696"/>
      <c r="F162" s="696"/>
    </row>
    <row r="163" spans="2:6" x14ac:dyDescent="0.2">
      <c r="B163" s="696"/>
      <c r="C163" s="696"/>
      <c r="D163" s="696"/>
      <c r="E163" s="696"/>
      <c r="F163" s="696"/>
    </row>
    <row r="164" spans="2:6" x14ac:dyDescent="0.2">
      <c r="B164" s="696"/>
      <c r="C164" s="696"/>
      <c r="D164" s="696"/>
      <c r="E164" s="696"/>
      <c r="F164" s="696"/>
    </row>
    <row r="165" spans="2:6" x14ac:dyDescent="0.2">
      <c r="B165" s="696"/>
      <c r="C165" s="696"/>
      <c r="D165" s="696"/>
      <c r="E165" s="696"/>
      <c r="F165" s="696"/>
    </row>
    <row r="166" spans="2:6" x14ac:dyDescent="0.2">
      <c r="B166" s="696"/>
      <c r="C166" s="696"/>
      <c r="D166" s="696"/>
      <c r="E166" s="696"/>
      <c r="F166" s="696"/>
    </row>
    <row r="167" spans="2:6" x14ac:dyDescent="0.2">
      <c r="B167" s="696"/>
      <c r="C167" s="696"/>
      <c r="D167" s="696"/>
      <c r="E167" s="696"/>
      <c r="F167" s="696"/>
    </row>
    <row r="168" spans="2:6" x14ac:dyDescent="0.2">
      <c r="B168" s="696"/>
      <c r="C168" s="696"/>
      <c r="D168" s="696"/>
      <c r="E168" s="696"/>
      <c r="F168" s="696"/>
    </row>
    <row r="169" spans="2:6" x14ac:dyDescent="0.2">
      <c r="B169" s="696"/>
      <c r="C169" s="696"/>
      <c r="D169" s="696"/>
      <c r="E169" s="696"/>
      <c r="F169" s="696"/>
    </row>
    <row r="170" spans="2:6" x14ac:dyDescent="0.2">
      <c r="B170" s="696"/>
      <c r="C170" s="696"/>
      <c r="D170" s="696"/>
      <c r="E170" s="696"/>
      <c r="F170" s="696"/>
    </row>
    <row r="171" spans="2:6" x14ac:dyDescent="0.2">
      <c r="B171" s="696"/>
      <c r="C171" s="696"/>
      <c r="D171" s="696"/>
      <c r="E171" s="696"/>
      <c r="F171" s="696"/>
    </row>
    <row r="172" spans="2:6" x14ac:dyDescent="0.2">
      <c r="B172" s="696"/>
      <c r="C172" s="696"/>
      <c r="D172" s="696"/>
      <c r="E172" s="696"/>
      <c r="F172" s="696"/>
    </row>
    <row r="173" spans="2:6" x14ac:dyDescent="0.2">
      <c r="B173" s="696"/>
      <c r="C173" s="696"/>
      <c r="D173" s="696"/>
      <c r="E173" s="696"/>
      <c r="F173" s="696"/>
    </row>
    <row r="174" spans="2:6" x14ac:dyDescent="0.2">
      <c r="B174" s="696"/>
      <c r="C174" s="696"/>
      <c r="D174" s="696"/>
      <c r="E174" s="696"/>
      <c r="F174" s="696"/>
    </row>
    <row r="175" spans="2:6" x14ac:dyDescent="0.2">
      <c r="B175" s="696"/>
      <c r="C175" s="696"/>
      <c r="D175" s="696"/>
      <c r="E175" s="696"/>
      <c r="F175" s="696"/>
    </row>
    <row r="176" spans="2:6" x14ac:dyDescent="0.2">
      <c r="B176" s="696"/>
      <c r="C176" s="696"/>
      <c r="D176" s="696"/>
      <c r="E176" s="696"/>
      <c r="F176" s="696"/>
    </row>
    <row r="177" spans="2:6" x14ac:dyDescent="0.2">
      <c r="B177" s="696"/>
      <c r="C177" s="696"/>
      <c r="D177" s="696"/>
      <c r="E177" s="696"/>
      <c r="F177" s="696"/>
    </row>
    <row r="178" spans="2:6" x14ac:dyDescent="0.2">
      <c r="B178" s="696"/>
      <c r="C178" s="696"/>
      <c r="D178" s="696"/>
      <c r="E178" s="696"/>
      <c r="F178" s="696"/>
    </row>
    <row r="179" spans="2:6" x14ac:dyDescent="0.2">
      <c r="B179" s="696"/>
      <c r="C179" s="696"/>
      <c r="D179" s="696"/>
      <c r="E179" s="696"/>
      <c r="F179" s="696"/>
    </row>
    <row r="180" spans="2:6" x14ac:dyDescent="0.2">
      <c r="B180" s="696"/>
      <c r="C180" s="696"/>
      <c r="D180" s="696"/>
      <c r="E180" s="696"/>
      <c r="F180" s="696"/>
    </row>
    <row r="181" spans="2:6" x14ac:dyDescent="0.2">
      <c r="B181" s="696"/>
      <c r="C181" s="696"/>
      <c r="D181" s="696"/>
      <c r="E181" s="696"/>
      <c r="F181" s="696"/>
    </row>
    <row r="182" spans="2:6" x14ac:dyDescent="0.2">
      <c r="B182" s="696"/>
      <c r="C182" s="696"/>
      <c r="D182" s="696"/>
      <c r="E182" s="696"/>
      <c r="F182" s="696"/>
    </row>
    <row r="183" spans="2:6" x14ac:dyDescent="0.2">
      <c r="B183" s="696"/>
      <c r="C183" s="696"/>
      <c r="D183" s="696"/>
      <c r="E183" s="696"/>
      <c r="F183" s="696"/>
    </row>
    <row r="184" spans="2:6" x14ac:dyDescent="0.2">
      <c r="B184" s="696"/>
      <c r="C184" s="696"/>
      <c r="D184" s="696"/>
      <c r="E184" s="696"/>
      <c r="F184" s="696"/>
    </row>
    <row r="185" spans="2:6" x14ac:dyDescent="0.2">
      <c r="B185" s="696"/>
      <c r="C185" s="696"/>
      <c r="D185" s="696"/>
      <c r="E185" s="696"/>
      <c r="F185" s="696"/>
    </row>
    <row r="186" spans="2:6" x14ac:dyDescent="0.2">
      <c r="B186" s="696"/>
      <c r="C186" s="696"/>
      <c r="D186" s="696"/>
      <c r="E186" s="696"/>
      <c r="F186" s="696"/>
    </row>
    <row r="187" spans="2:6" x14ac:dyDescent="0.2">
      <c r="B187" s="696"/>
      <c r="C187" s="696"/>
      <c r="D187" s="696"/>
      <c r="E187" s="696"/>
      <c r="F187" s="696"/>
    </row>
    <row r="188" spans="2:6" x14ac:dyDescent="0.2">
      <c r="B188" s="696"/>
      <c r="C188" s="696"/>
      <c r="D188" s="696"/>
      <c r="E188" s="696"/>
      <c r="F188" s="696"/>
    </row>
    <row r="189" spans="2:6" x14ac:dyDescent="0.2">
      <c r="B189" s="696"/>
      <c r="C189" s="696"/>
      <c r="D189" s="696"/>
      <c r="E189" s="696"/>
      <c r="F189" s="696"/>
    </row>
    <row r="190" spans="2:6" x14ac:dyDescent="0.2">
      <c r="B190" s="696"/>
      <c r="C190" s="696"/>
      <c r="D190" s="696"/>
      <c r="E190" s="696"/>
      <c r="F190" s="696"/>
    </row>
    <row r="191" spans="2:6" x14ac:dyDescent="0.2">
      <c r="B191" s="696"/>
      <c r="C191" s="696"/>
      <c r="D191" s="696"/>
      <c r="E191" s="696"/>
      <c r="F191" s="696"/>
    </row>
    <row r="192" spans="2:6" x14ac:dyDescent="0.2">
      <c r="B192" s="696"/>
      <c r="C192" s="696"/>
      <c r="D192" s="696"/>
      <c r="E192" s="696"/>
      <c r="F192" s="696"/>
    </row>
    <row r="193" spans="2:6" x14ac:dyDescent="0.2">
      <c r="B193" s="696"/>
      <c r="C193" s="696"/>
      <c r="D193" s="696"/>
      <c r="E193" s="696"/>
      <c r="F193" s="696"/>
    </row>
    <row r="194" spans="2:6" x14ac:dyDescent="0.2">
      <c r="B194" s="696"/>
      <c r="C194" s="696"/>
      <c r="D194" s="696"/>
      <c r="E194" s="696"/>
      <c r="F194" s="696"/>
    </row>
    <row r="195" spans="2:6" x14ac:dyDescent="0.2">
      <c r="B195" s="696"/>
      <c r="C195" s="696"/>
      <c r="D195" s="696"/>
      <c r="E195" s="696"/>
      <c r="F195" s="696"/>
    </row>
    <row r="196" spans="2:6" x14ac:dyDescent="0.2">
      <c r="B196" s="696"/>
      <c r="C196" s="696"/>
      <c r="D196" s="696"/>
      <c r="E196" s="696"/>
      <c r="F196" s="696"/>
    </row>
    <row r="197" spans="2:6" x14ac:dyDescent="0.2">
      <c r="B197" s="696"/>
      <c r="C197" s="696"/>
      <c r="D197" s="696"/>
      <c r="E197" s="696"/>
      <c r="F197" s="696"/>
    </row>
    <row r="198" spans="2:6" x14ac:dyDescent="0.2">
      <c r="B198" s="696"/>
      <c r="C198" s="696"/>
      <c r="D198" s="696"/>
      <c r="E198" s="696"/>
      <c r="F198" s="696"/>
    </row>
    <row r="199" spans="2:6" x14ac:dyDescent="0.2">
      <c r="B199" s="696"/>
      <c r="C199" s="696"/>
      <c r="D199" s="696"/>
      <c r="E199" s="696"/>
      <c r="F199" s="696"/>
    </row>
    <row r="200" spans="2:6" x14ac:dyDescent="0.2">
      <c r="B200" s="696"/>
      <c r="C200" s="696"/>
      <c r="D200" s="696"/>
      <c r="E200" s="696"/>
      <c r="F200" s="696"/>
    </row>
    <row r="201" spans="2:6" x14ac:dyDescent="0.2">
      <c r="B201" s="696"/>
      <c r="C201" s="696"/>
      <c r="D201" s="696"/>
      <c r="E201" s="696"/>
      <c r="F201" s="696"/>
    </row>
    <row r="202" spans="2:6" x14ac:dyDescent="0.2">
      <c r="B202" s="696"/>
      <c r="C202" s="696"/>
      <c r="D202" s="696"/>
      <c r="E202" s="696"/>
      <c r="F202" s="696"/>
    </row>
    <row r="203" spans="2:6" x14ac:dyDescent="0.2">
      <c r="B203" s="696"/>
      <c r="C203" s="696"/>
      <c r="D203" s="696"/>
      <c r="E203" s="696"/>
      <c r="F203" s="696"/>
    </row>
    <row r="204" spans="2:6" x14ac:dyDescent="0.2">
      <c r="B204" s="696"/>
      <c r="C204" s="696"/>
      <c r="D204" s="696"/>
      <c r="E204" s="696"/>
      <c r="F204" s="696"/>
    </row>
    <row r="205" spans="2:6" x14ac:dyDescent="0.2">
      <c r="B205" s="696"/>
      <c r="C205" s="696"/>
      <c r="D205" s="696"/>
      <c r="E205" s="696"/>
      <c r="F205" s="696"/>
    </row>
    <row r="206" spans="2:6" x14ac:dyDescent="0.2">
      <c r="B206" s="696"/>
      <c r="C206" s="696"/>
      <c r="D206" s="696"/>
      <c r="E206" s="696"/>
      <c r="F206" s="696"/>
    </row>
    <row r="207" spans="2:6" x14ac:dyDescent="0.2">
      <c r="B207" s="696"/>
      <c r="C207" s="696"/>
      <c r="D207" s="696"/>
      <c r="E207" s="696"/>
      <c r="F207" s="696"/>
    </row>
    <row r="208" spans="2:6" x14ac:dyDescent="0.2">
      <c r="B208" s="696"/>
      <c r="C208" s="696"/>
      <c r="D208" s="696"/>
      <c r="E208" s="696"/>
      <c r="F208" s="696"/>
    </row>
    <row r="209" spans="2:6" x14ac:dyDescent="0.2">
      <c r="B209" s="696"/>
      <c r="C209" s="696"/>
      <c r="D209" s="696"/>
      <c r="E209" s="696"/>
      <c r="F209" s="696"/>
    </row>
    <row r="210" spans="2:6" x14ac:dyDescent="0.2">
      <c r="B210" s="696"/>
      <c r="C210" s="696"/>
      <c r="D210" s="696"/>
      <c r="E210" s="696"/>
      <c r="F210" s="696"/>
    </row>
    <row r="211" spans="2:6" x14ac:dyDescent="0.2">
      <c r="B211" s="696"/>
      <c r="C211" s="696"/>
      <c r="D211" s="696"/>
      <c r="E211" s="696"/>
      <c r="F211" s="696"/>
    </row>
    <row r="212" spans="2:6" x14ac:dyDescent="0.2">
      <c r="B212" s="696"/>
      <c r="C212" s="696"/>
      <c r="D212" s="696"/>
      <c r="E212" s="696"/>
      <c r="F212" s="696"/>
    </row>
    <row r="213" spans="2:6" x14ac:dyDescent="0.2">
      <c r="B213" s="696"/>
      <c r="C213" s="696"/>
      <c r="D213" s="696"/>
      <c r="E213" s="696"/>
      <c r="F213" s="696"/>
    </row>
    <row r="214" spans="2:6" x14ac:dyDescent="0.2">
      <c r="B214" s="696"/>
      <c r="C214" s="696"/>
      <c r="D214" s="696"/>
      <c r="E214" s="696"/>
      <c r="F214" s="696"/>
    </row>
    <row r="215" spans="2:6" x14ac:dyDescent="0.2">
      <c r="B215" s="696"/>
      <c r="C215" s="696"/>
      <c r="D215" s="696"/>
      <c r="E215" s="696"/>
      <c r="F215" s="696"/>
    </row>
    <row r="216" spans="2:6" x14ac:dyDescent="0.2">
      <c r="B216" s="696"/>
      <c r="C216" s="696"/>
      <c r="D216" s="696"/>
      <c r="E216" s="696"/>
      <c r="F216" s="696"/>
    </row>
    <row r="217" spans="2:6" x14ac:dyDescent="0.2">
      <c r="B217" s="696"/>
      <c r="C217" s="696"/>
      <c r="D217" s="696"/>
      <c r="E217" s="696"/>
      <c r="F217" s="696"/>
    </row>
    <row r="218" spans="2:6" x14ac:dyDescent="0.2">
      <c r="B218" s="696"/>
      <c r="C218" s="696"/>
      <c r="D218" s="696"/>
      <c r="E218" s="696"/>
      <c r="F218" s="696"/>
    </row>
    <row r="219" spans="2:6" x14ac:dyDescent="0.2">
      <c r="B219" s="696"/>
      <c r="C219" s="696"/>
      <c r="D219" s="696"/>
      <c r="E219" s="696"/>
      <c r="F219" s="696"/>
    </row>
    <row r="220" spans="2:6" x14ac:dyDescent="0.2">
      <c r="B220" s="696"/>
      <c r="C220" s="696"/>
      <c r="D220" s="696"/>
      <c r="E220" s="696"/>
      <c r="F220" s="696"/>
    </row>
    <row r="221" spans="2:6" x14ac:dyDescent="0.2">
      <c r="B221" s="696"/>
      <c r="C221" s="696"/>
      <c r="D221" s="696"/>
      <c r="E221" s="696"/>
      <c r="F221" s="696"/>
    </row>
    <row r="222" spans="2:6" x14ac:dyDescent="0.2">
      <c r="B222" s="696"/>
      <c r="C222" s="696"/>
      <c r="D222" s="696"/>
      <c r="E222" s="696"/>
      <c r="F222" s="696"/>
    </row>
    <row r="223" spans="2:6" x14ac:dyDescent="0.2">
      <c r="B223" s="696"/>
      <c r="C223" s="696"/>
      <c r="D223" s="696"/>
      <c r="E223" s="696"/>
      <c r="F223" s="696"/>
    </row>
    <row r="224" spans="2:6" x14ac:dyDescent="0.2">
      <c r="B224" s="696"/>
      <c r="C224" s="696"/>
      <c r="D224" s="696"/>
      <c r="E224" s="696"/>
      <c r="F224" s="696"/>
    </row>
    <row r="225" spans="2:6" x14ac:dyDescent="0.2">
      <c r="B225" s="696"/>
      <c r="C225" s="696"/>
      <c r="D225" s="696"/>
      <c r="E225" s="696"/>
      <c r="F225" s="696"/>
    </row>
    <row r="226" spans="2:6" x14ac:dyDescent="0.2">
      <c r="B226" s="696"/>
      <c r="C226" s="696"/>
      <c r="D226" s="696"/>
      <c r="E226" s="696"/>
      <c r="F226" s="696"/>
    </row>
    <row r="227" spans="2:6" x14ac:dyDescent="0.2">
      <c r="B227" s="696"/>
      <c r="C227" s="696"/>
      <c r="D227" s="696"/>
      <c r="E227" s="696"/>
      <c r="F227" s="696"/>
    </row>
    <row r="228" spans="2:6" x14ac:dyDescent="0.2">
      <c r="B228" s="696"/>
      <c r="C228" s="696"/>
      <c r="D228" s="696"/>
      <c r="E228" s="696"/>
      <c r="F228" s="696"/>
    </row>
    <row r="229" spans="2:6" x14ac:dyDescent="0.2">
      <c r="B229" s="696"/>
      <c r="C229" s="696"/>
      <c r="D229" s="696"/>
      <c r="E229" s="696"/>
      <c r="F229" s="696"/>
    </row>
    <row r="230" spans="2:6" x14ac:dyDescent="0.2">
      <c r="B230" s="696"/>
      <c r="C230" s="696"/>
      <c r="D230" s="696"/>
      <c r="E230" s="696"/>
      <c r="F230" s="696"/>
    </row>
    <row r="231" spans="2:6" x14ac:dyDescent="0.2">
      <c r="B231" s="696"/>
      <c r="C231" s="696"/>
      <c r="D231" s="696"/>
      <c r="E231" s="696"/>
      <c r="F231" s="696"/>
    </row>
    <row r="232" spans="2:6" x14ac:dyDescent="0.2">
      <c r="B232" s="696"/>
      <c r="C232" s="696"/>
      <c r="D232" s="696"/>
      <c r="E232" s="696"/>
      <c r="F232" s="696"/>
    </row>
    <row r="233" spans="2:6" x14ac:dyDescent="0.2">
      <c r="B233" s="696"/>
      <c r="C233" s="696"/>
      <c r="D233" s="696"/>
      <c r="E233" s="696"/>
      <c r="F233" s="696"/>
    </row>
    <row r="234" spans="2:6" x14ac:dyDescent="0.2">
      <c r="B234" s="696"/>
      <c r="C234" s="696"/>
      <c r="D234" s="696"/>
      <c r="E234" s="696"/>
      <c r="F234" s="696"/>
    </row>
    <row r="235" spans="2:6" x14ac:dyDescent="0.2">
      <c r="B235" s="696"/>
      <c r="C235" s="696"/>
      <c r="D235" s="696"/>
      <c r="E235" s="696"/>
      <c r="F235" s="696"/>
    </row>
    <row r="236" spans="2:6" x14ac:dyDescent="0.2">
      <c r="B236" s="696"/>
      <c r="C236" s="696"/>
      <c r="D236" s="696"/>
      <c r="E236" s="696"/>
      <c r="F236" s="696"/>
    </row>
    <row r="237" spans="2:6" x14ac:dyDescent="0.2">
      <c r="B237" s="696"/>
      <c r="C237" s="696"/>
      <c r="D237" s="696"/>
      <c r="E237" s="696"/>
      <c r="F237" s="696"/>
    </row>
    <row r="238" spans="2:6" x14ac:dyDescent="0.2">
      <c r="B238" s="696"/>
      <c r="C238" s="696"/>
      <c r="D238" s="696"/>
      <c r="E238" s="696"/>
      <c r="F238" s="696"/>
    </row>
    <row r="239" spans="2:6" x14ac:dyDescent="0.2">
      <c r="B239" s="696"/>
      <c r="C239" s="696"/>
      <c r="D239" s="696"/>
      <c r="E239" s="696"/>
      <c r="F239" s="696"/>
    </row>
    <row r="240" spans="2:6" x14ac:dyDescent="0.2">
      <c r="B240" s="696"/>
      <c r="C240" s="696"/>
      <c r="D240" s="696"/>
      <c r="E240" s="696"/>
      <c r="F240" s="696"/>
    </row>
    <row r="241" spans="2:6" x14ac:dyDescent="0.2">
      <c r="B241" s="696"/>
      <c r="C241" s="696"/>
      <c r="D241" s="696"/>
      <c r="E241" s="696"/>
      <c r="F241" s="696"/>
    </row>
    <row r="242" spans="2:6" x14ac:dyDescent="0.2">
      <c r="B242" s="696"/>
      <c r="C242" s="696"/>
      <c r="D242" s="696"/>
      <c r="E242" s="696"/>
      <c r="F242" s="696"/>
    </row>
    <row r="243" spans="2:6" x14ac:dyDescent="0.2">
      <c r="B243" s="696"/>
      <c r="C243" s="696"/>
      <c r="D243" s="696"/>
      <c r="E243" s="696"/>
      <c r="F243" s="696"/>
    </row>
    <row r="244" spans="2:6" x14ac:dyDescent="0.2">
      <c r="B244" s="696"/>
      <c r="C244" s="696"/>
      <c r="D244" s="696"/>
      <c r="E244" s="696"/>
      <c r="F244" s="696"/>
    </row>
    <row r="245" spans="2:6" x14ac:dyDescent="0.2">
      <c r="B245" s="696"/>
      <c r="C245" s="696"/>
      <c r="D245" s="696"/>
      <c r="E245" s="696"/>
      <c r="F245" s="696"/>
    </row>
    <row r="246" spans="2:6" x14ac:dyDescent="0.2">
      <c r="B246" s="696"/>
      <c r="C246" s="696"/>
      <c r="D246" s="696"/>
      <c r="E246" s="696"/>
      <c r="F246" s="696"/>
    </row>
    <row r="247" spans="2:6" x14ac:dyDescent="0.2">
      <c r="B247" s="696"/>
      <c r="C247" s="696"/>
      <c r="D247" s="696"/>
      <c r="E247" s="696"/>
      <c r="F247" s="696"/>
    </row>
    <row r="248" spans="2:6" x14ac:dyDescent="0.2">
      <c r="B248" s="696"/>
      <c r="C248" s="696"/>
      <c r="D248" s="696"/>
      <c r="E248" s="696"/>
      <c r="F248" s="696"/>
    </row>
    <row r="249" spans="2:6" x14ac:dyDescent="0.2">
      <c r="B249" s="696"/>
      <c r="C249" s="696"/>
      <c r="D249" s="696"/>
      <c r="E249" s="696"/>
      <c r="F249" s="696"/>
    </row>
    <row r="250" spans="2:6" x14ac:dyDescent="0.2">
      <c r="B250" s="696"/>
      <c r="C250" s="696"/>
      <c r="D250" s="696"/>
      <c r="E250" s="696"/>
      <c r="F250" s="696"/>
    </row>
    <row r="251" spans="2:6" x14ac:dyDescent="0.2">
      <c r="B251" s="696"/>
      <c r="C251" s="696"/>
      <c r="D251" s="696"/>
      <c r="E251" s="696"/>
      <c r="F251" s="696"/>
    </row>
    <row r="252" spans="2:6" x14ac:dyDescent="0.2">
      <c r="B252" s="696"/>
      <c r="C252" s="696"/>
      <c r="D252" s="696"/>
      <c r="E252" s="696"/>
      <c r="F252" s="696"/>
    </row>
    <row r="253" spans="2:6" x14ac:dyDescent="0.2">
      <c r="B253" s="696"/>
      <c r="C253" s="696"/>
      <c r="D253" s="696"/>
      <c r="E253" s="696"/>
      <c r="F253" s="696"/>
    </row>
    <row r="254" spans="2:6" x14ac:dyDescent="0.2">
      <c r="B254" s="696"/>
      <c r="C254" s="696"/>
      <c r="D254" s="696"/>
      <c r="E254" s="696"/>
      <c r="F254" s="696"/>
    </row>
    <row r="255" spans="2:6" x14ac:dyDescent="0.2">
      <c r="B255" s="696"/>
      <c r="C255" s="696"/>
      <c r="D255" s="696"/>
      <c r="E255" s="696"/>
      <c r="F255" s="696"/>
    </row>
    <row r="256" spans="2:6" x14ac:dyDescent="0.2">
      <c r="B256" s="696"/>
      <c r="C256" s="696"/>
      <c r="D256" s="696"/>
      <c r="E256" s="696"/>
      <c r="F256" s="696"/>
    </row>
    <row r="257" spans="2:6" x14ac:dyDescent="0.2">
      <c r="B257" s="696"/>
      <c r="C257" s="696"/>
      <c r="D257" s="696"/>
      <c r="E257" s="696"/>
      <c r="F257" s="696"/>
    </row>
    <row r="258" spans="2:6" x14ac:dyDescent="0.2">
      <c r="B258" s="696"/>
      <c r="C258" s="696"/>
      <c r="D258" s="696"/>
      <c r="E258" s="696"/>
      <c r="F258" s="696"/>
    </row>
    <row r="259" spans="2:6" x14ac:dyDescent="0.2">
      <c r="B259" s="696"/>
      <c r="C259" s="696"/>
      <c r="D259" s="696"/>
      <c r="E259" s="696"/>
      <c r="F259" s="696"/>
    </row>
    <row r="260" spans="2:6" x14ac:dyDescent="0.2">
      <c r="B260" s="696"/>
      <c r="C260" s="696"/>
      <c r="D260" s="696"/>
      <c r="E260" s="696"/>
      <c r="F260" s="696"/>
    </row>
    <row r="261" spans="2:6" x14ac:dyDescent="0.2">
      <c r="B261" s="696"/>
      <c r="C261" s="696"/>
      <c r="D261" s="696"/>
      <c r="E261" s="696"/>
      <c r="F261" s="696"/>
    </row>
    <row r="262" spans="2:6" x14ac:dyDescent="0.2">
      <c r="B262" s="696"/>
      <c r="C262" s="696"/>
      <c r="D262" s="696"/>
      <c r="E262" s="696"/>
      <c r="F262" s="696"/>
    </row>
    <row r="263" spans="2:6" x14ac:dyDescent="0.2">
      <c r="B263" s="696"/>
      <c r="C263" s="696"/>
      <c r="D263" s="696"/>
      <c r="E263" s="696"/>
      <c r="F263" s="696"/>
    </row>
    <row r="264" spans="2:6" x14ac:dyDescent="0.2">
      <c r="B264" s="696"/>
      <c r="C264" s="696"/>
      <c r="D264" s="696"/>
      <c r="E264" s="696"/>
      <c r="F264" s="696"/>
    </row>
    <row r="265" spans="2:6" x14ac:dyDescent="0.2">
      <c r="B265" s="696"/>
      <c r="C265" s="696"/>
      <c r="D265" s="696"/>
      <c r="E265" s="696"/>
      <c r="F265" s="696"/>
    </row>
    <row r="266" spans="2:6" x14ac:dyDescent="0.2">
      <c r="B266" s="696"/>
      <c r="C266" s="696"/>
      <c r="D266" s="696"/>
      <c r="E266" s="696"/>
      <c r="F266" s="696"/>
    </row>
    <row r="267" spans="2:6" x14ac:dyDescent="0.2">
      <c r="B267" s="696"/>
      <c r="C267" s="696"/>
      <c r="D267" s="696"/>
      <c r="E267" s="696"/>
      <c r="F267" s="696"/>
    </row>
    <row r="268" spans="2:6" x14ac:dyDescent="0.2">
      <c r="B268" s="696"/>
      <c r="C268" s="696"/>
      <c r="D268" s="696"/>
      <c r="E268" s="696"/>
      <c r="F268" s="696"/>
    </row>
    <row r="269" spans="2:6" x14ac:dyDescent="0.2">
      <c r="B269" s="696"/>
      <c r="C269" s="696"/>
      <c r="D269" s="696"/>
      <c r="E269" s="696"/>
      <c r="F269" s="696"/>
    </row>
    <row r="270" spans="2:6" x14ac:dyDescent="0.2">
      <c r="B270" s="696"/>
      <c r="C270" s="696"/>
      <c r="D270" s="696"/>
      <c r="E270" s="696"/>
      <c r="F270" s="696"/>
    </row>
    <row r="271" spans="2:6" x14ac:dyDescent="0.2">
      <c r="B271" s="696"/>
      <c r="C271" s="696"/>
      <c r="D271" s="696"/>
      <c r="E271" s="696"/>
      <c r="F271" s="696"/>
    </row>
    <row r="272" spans="2:6" x14ac:dyDescent="0.2">
      <c r="B272" s="696"/>
      <c r="C272" s="696"/>
      <c r="D272" s="696"/>
      <c r="E272" s="696"/>
      <c r="F272" s="696"/>
    </row>
    <row r="273" spans="2:6" x14ac:dyDescent="0.2">
      <c r="B273" s="696"/>
      <c r="C273" s="696"/>
      <c r="D273" s="696"/>
      <c r="E273" s="696"/>
      <c r="F273" s="696"/>
    </row>
    <row r="274" spans="2:6" x14ac:dyDescent="0.2">
      <c r="B274" s="696"/>
      <c r="C274" s="696"/>
      <c r="D274" s="696"/>
      <c r="E274" s="696"/>
      <c r="F274" s="696"/>
    </row>
    <row r="275" spans="2:6" x14ac:dyDescent="0.2">
      <c r="B275" s="696"/>
      <c r="C275" s="696"/>
      <c r="D275" s="696"/>
      <c r="E275" s="696"/>
      <c r="F275" s="696"/>
    </row>
    <row r="276" spans="2:6" x14ac:dyDescent="0.2">
      <c r="B276" s="696"/>
      <c r="C276" s="696"/>
      <c r="D276" s="696"/>
      <c r="E276" s="696"/>
      <c r="F276" s="696"/>
    </row>
    <row r="277" spans="2:6" x14ac:dyDescent="0.2">
      <c r="B277" s="696"/>
      <c r="C277" s="696"/>
      <c r="D277" s="696"/>
      <c r="E277" s="696"/>
      <c r="F277" s="696"/>
    </row>
    <row r="278" spans="2:6" x14ac:dyDescent="0.2">
      <c r="B278" s="696"/>
      <c r="C278" s="696"/>
      <c r="D278" s="696"/>
      <c r="E278" s="696"/>
      <c r="F278" s="696"/>
    </row>
    <row r="279" spans="2:6" x14ac:dyDescent="0.2">
      <c r="B279" s="696"/>
      <c r="C279" s="696"/>
      <c r="D279" s="696"/>
      <c r="E279" s="696"/>
      <c r="F279" s="696"/>
    </row>
    <row r="280" spans="2:6" x14ac:dyDescent="0.2">
      <c r="B280" s="696"/>
      <c r="C280" s="696"/>
      <c r="D280" s="696"/>
      <c r="E280" s="696"/>
      <c r="F280" s="696"/>
    </row>
    <row r="281" spans="2:6" x14ac:dyDescent="0.2">
      <c r="B281" s="696"/>
      <c r="C281" s="696"/>
      <c r="D281" s="696"/>
      <c r="E281" s="696"/>
      <c r="F281" s="696"/>
    </row>
    <row r="282" spans="2:6" x14ac:dyDescent="0.2">
      <c r="B282" s="696"/>
      <c r="C282" s="696"/>
      <c r="D282" s="696"/>
      <c r="E282" s="696"/>
      <c r="F282" s="696"/>
    </row>
    <row r="283" spans="2:6" x14ac:dyDescent="0.2">
      <c r="B283" s="696"/>
      <c r="C283" s="696"/>
      <c r="D283" s="696"/>
      <c r="E283" s="696"/>
      <c r="F283" s="696"/>
    </row>
    <row r="284" spans="2:6" x14ac:dyDescent="0.2">
      <c r="B284" s="696"/>
      <c r="C284" s="696"/>
      <c r="D284" s="696"/>
      <c r="E284" s="696"/>
      <c r="F284" s="696"/>
    </row>
    <row r="285" spans="2:6" x14ac:dyDescent="0.2">
      <c r="B285" s="696"/>
      <c r="C285" s="696"/>
      <c r="D285" s="696"/>
      <c r="E285" s="696"/>
      <c r="F285" s="696"/>
    </row>
    <row r="286" spans="2:6" x14ac:dyDescent="0.2">
      <c r="B286" s="696"/>
      <c r="C286" s="696"/>
      <c r="D286" s="696"/>
      <c r="E286" s="696"/>
      <c r="F286" s="696"/>
    </row>
    <row r="287" spans="2:6" x14ac:dyDescent="0.2">
      <c r="B287" s="696"/>
      <c r="C287" s="696"/>
      <c r="D287" s="696"/>
      <c r="E287" s="696"/>
      <c r="F287" s="696"/>
    </row>
    <row r="288" spans="2:6" x14ac:dyDescent="0.2">
      <c r="B288" s="696"/>
      <c r="C288" s="696"/>
      <c r="D288" s="696"/>
      <c r="E288" s="696"/>
      <c r="F288" s="696"/>
    </row>
    <row r="289" spans="2:6" x14ac:dyDescent="0.2">
      <c r="B289" s="696"/>
      <c r="C289" s="696"/>
      <c r="D289" s="696"/>
      <c r="E289" s="696"/>
      <c r="F289" s="696"/>
    </row>
    <row r="290" spans="2:6" x14ac:dyDescent="0.2">
      <c r="B290" s="696"/>
      <c r="C290" s="696"/>
      <c r="D290" s="696"/>
      <c r="E290" s="696"/>
      <c r="F290" s="696"/>
    </row>
    <row r="291" spans="2:6" x14ac:dyDescent="0.2">
      <c r="B291" s="696"/>
      <c r="C291" s="696"/>
      <c r="D291" s="696"/>
      <c r="E291" s="696"/>
      <c r="F291" s="696"/>
    </row>
    <row r="292" spans="2:6" x14ac:dyDescent="0.2">
      <c r="B292" s="696"/>
      <c r="C292" s="696"/>
      <c r="D292" s="696"/>
      <c r="E292" s="696"/>
      <c r="F292" s="696"/>
    </row>
    <row r="293" spans="2:6" x14ac:dyDescent="0.2">
      <c r="B293" s="696"/>
      <c r="C293" s="696"/>
      <c r="D293" s="696"/>
      <c r="E293" s="696"/>
      <c r="F293" s="696"/>
    </row>
    <row r="294" spans="2:6" x14ac:dyDescent="0.2">
      <c r="B294" s="696"/>
      <c r="C294" s="696"/>
      <c r="D294" s="696"/>
      <c r="E294" s="696"/>
      <c r="F294" s="696"/>
    </row>
    <row r="295" spans="2:6" x14ac:dyDescent="0.2">
      <c r="B295" s="696"/>
      <c r="C295" s="696"/>
      <c r="D295" s="696"/>
      <c r="E295" s="696"/>
      <c r="F295" s="696"/>
    </row>
    <row r="296" spans="2:6" x14ac:dyDescent="0.2">
      <c r="B296" s="696"/>
      <c r="C296" s="696"/>
      <c r="D296" s="696"/>
      <c r="E296" s="696"/>
      <c r="F296" s="696"/>
    </row>
    <row r="297" spans="2:6" x14ac:dyDescent="0.2">
      <c r="B297" s="696"/>
      <c r="C297" s="696"/>
      <c r="D297" s="696"/>
      <c r="E297" s="696"/>
      <c r="F297" s="696"/>
    </row>
    <row r="298" spans="2:6" x14ac:dyDescent="0.2">
      <c r="B298" s="696"/>
      <c r="C298" s="696"/>
      <c r="D298" s="696"/>
      <c r="E298" s="696"/>
      <c r="F298" s="696"/>
    </row>
    <row r="299" spans="2:6" x14ac:dyDescent="0.2">
      <c r="B299" s="696"/>
      <c r="C299" s="696"/>
      <c r="D299" s="696"/>
      <c r="E299" s="696"/>
      <c r="F299" s="696"/>
    </row>
    <row r="300" spans="2:6" x14ac:dyDescent="0.2">
      <c r="B300" s="696"/>
      <c r="C300" s="696"/>
      <c r="D300" s="696"/>
      <c r="E300" s="696"/>
      <c r="F300" s="696"/>
    </row>
    <row r="301" spans="2:6" x14ac:dyDescent="0.2">
      <c r="B301" s="696"/>
      <c r="C301" s="696"/>
      <c r="D301" s="696"/>
      <c r="E301" s="696"/>
      <c r="F301" s="696"/>
    </row>
    <row r="302" spans="2:6" x14ac:dyDescent="0.2">
      <c r="B302" s="696"/>
      <c r="C302" s="696"/>
      <c r="D302" s="696"/>
      <c r="E302" s="696"/>
      <c r="F302" s="696"/>
    </row>
    <row r="303" spans="2:6" x14ac:dyDescent="0.2">
      <c r="B303" s="696"/>
      <c r="C303" s="696"/>
      <c r="D303" s="696"/>
      <c r="E303" s="696"/>
      <c r="F303" s="696"/>
    </row>
    <row r="304" spans="2:6" x14ac:dyDescent="0.2">
      <c r="B304" s="696"/>
      <c r="C304" s="696"/>
      <c r="D304" s="696"/>
      <c r="E304" s="696"/>
      <c r="F304" s="696"/>
    </row>
    <row r="305" spans="2:6" x14ac:dyDescent="0.2">
      <c r="B305" s="696"/>
      <c r="C305" s="696"/>
      <c r="D305" s="696"/>
      <c r="E305" s="696"/>
      <c r="F305" s="696"/>
    </row>
    <row r="306" spans="2:6" x14ac:dyDescent="0.2">
      <c r="B306" s="696"/>
      <c r="C306" s="696"/>
      <c r="D306" s="696"/>
      <c r="E306" s="696"/>
      <c r="F306" s="696"/>
    </row>
    <row r="307" spans="2:6" x14ac:dyDescent="0.2">
      <c r="B307" s="696"/>
      <c r="C307" s="696"/>
      <c r="D307" s="696"/>
      <c r="E307" s="696"/>
      <c r="F307" s="696"/>
    </row>
    <row r="308" spans="2:6" x14ac:dyDescent="0.2">
      <c r="B308" s="696"/>
      <c r="C308" s="696"/>
      <c r="D308" s="696"/>
      <c r="E308" s="696"/>
      <c r="F308" s="696"/>
    </row>
    <row r="309" spans="2:6" x14ac:dyDescent="0.2">
      <c r="B309" s="696"/>
      <c r="C309" s="696"/>
      <c r="D309" s="696"/>
      <c r="E309" s="696"/>
      <c r="F309" s="696"/>
    </row>
    <row r="310" spans="2:6" x14ac:dyDescent="0.2">
      <c r="B310" s="696"/>
      <c r="C310" s="696"/>
      <c r="D310" s="696"/>
      <c r="E310" s="696"/>
      <c r="F310" s="696"/>
    </row>
    <row r="311" spans="2:6" x14ac:dyDescent="0.2">
      <c r="B311" s="696"/>
      <c r="C311" s="696"/>
      <c r="D311" s="696"/>
      <c r="E311" s="696"/>
      <c r="F311" s="696"/>
    </row>
    <row r="312" spans="2:6" x14ac:dyDescent="0.2">
      <c r="B312" s="696"/>
      <c r="C312" s="696"/>
      <c r="D312" s="696"/>
      <c r="E312" s="696"/>
      <c r="F312" s="696"/>
    </row>
    <row r="313" spans="2:6" x14ac:dyDescent="0.2">
      <c r="B313" s="696"/>
      <c r="C313" s="696"/>
      <c r="D313" s="696"/>
      <c r="E313" s="696"/>
      <c r="F313" s="696"/>
    </row>
    <row r="314" spans="2:6" x14ac:dyDescent="0.2">
      <c r="B314" s="696"/>
      <c r="C314" s="696"/>
      <c r="D314" s="696"/>
      <c r="E314" s="696"/>
      <c r="F314" s="696"/>
    </row>
    <row r="315" spans="2:6" x14ac:dyDescent="0.2">
      <c r="B315" s="696"/>
      <c r="C315" s="696"/>
      <c r="D315" s="696"/>
      <c r="E315" s="696"/>
      <c r="F315" s="696"/>
    </row>
    <row r="316" spans="2:6" x14ac:dyDescent="0.2">
      <c r="B316" s="696"/>
      <c r="C316" s="696"/>
      <c r="D316" s="696"/>
      <c r="E316" s="696"/>
      <c r="F316" s="696"/>
    </row>
    <row r="317" spans="2:6" x14ac:dyDescent="0.2">
      <c r="B317" s="696"/>
      <c r="C317" s="696"/>
      <c r="D317" s="696"/>
      <c r="E317" s="696"/>
      <c r="F317" s="696"/>
    </row>
    <row r="318" spans="2:6" x14ac:dyDescent="0.2">
      <c r="B318" s="696"/>
      <c r="C318" s="696"/>
      <c r="D318" s="696"/>
      <c r="E318" s="696"/>
      <c r="F318" s="696"/>
    </row>
    <row r="319" spans="2:6" x14ac:dyDescent="0.2">
      <c r="B319" s="696"/>
      <c r="C319" s="696"/>
      <c r="D319" s="696"/>
      <c r="E319" s="696"/>
      <c r="F319" s="696"/>
    </row>
    <row r="320" spans="2:6" x14ac:dyDescent="0.2">
      <c r="B320" s="696"/>
      <c r="C320" s="696"/>
      <c r="D320" s="696"/>
      <c r="E320" s="696"/>
      <c r="F320" s="696"/>
    </row>
    <row r="321" spans="2:6" x14ac:dyDescent="0.2">
      <c r="B321" s="696"/>
      <c r="C321" s="696"/>
      <c r="D321" s="696"/>
      <c r="E321" s="696"/>
      <c r="F321" s="696"/>
    </row>
    <row r="322" spans="2:6" x14ac:dyDescent="0.2">
      <c r="B322" s="696"/>
      <c r="C322" s="696"/>
      <c r="D322" s="696"/>
      <c r="E322" s="696"/>
      <c r="F322" s="696"/>
    </row>
    <row r="323" spans="2:6" x14ac:dyDescent="0.2">
      <c r="B323" s="696"/>
      <c r="C323" s="696"/>
      <c r="D323" s="696"/>
      <c r="E323" s="696"/>
      <c r="F323" s="696"/>
    </row>
    <row r="324" spans="2:6" x14ac:dyDescent="0.2">
      <c r="B324" s="696"/>
      <c r="C324" s="696"/>
      <c r="D324" s="696"/>
      <c r="E324" s="696"/>
      <c r="F324" s="696"/>
    </row>
    <row r="325" spans="2:6" x14ac:dyDescent="0.2">
      <c r="B325" s="696"/>
      <c r="C325" s="696"/>
      <c r="D325" s="696"/>
      <c r="E325" s="696"/>
      <c r="F325" s="696"/>
    </row>
    <row r="326" spans="2:6" x14ac:dyDescent="0.2">
      <c r="B326" s="696"/>
      <c r="C326" s="696"/>
      <c r="D326" s="696"/>
      <c r="E326" s="696"/>
      <c r="F326" s="696"/>
    </row>
    <row r="327" spans="2:6" x14ac:dyDescent="0.2">
      <c r="B327" s="696"/>
      <c r="C327" s="696"/>
      <c r="D327" s="696"/>
      <c r="E327" s="696"/>
      <c r="F327" s="696"/>
    </row>
    <row r="328" spans="2:6" x14ac:dyDescent="0.2">
      <c r="B328" s="696"/>
      <c r="C328" s="696"/>
      <c r="D328" s="696"/>
      <c r="E328" s="696"/>
      <c r="F328" s="696"/>
    </row>
    <row r="329" spans="2:6" x14ac:dyDescent="0.2">
      <c r="B329" s="696"/>
      <c r="C329" s="696"/>
      <c r="D329" s="696"/>
      <c r="E329" s="696"/>
      <c r="F329" s="696"/>
    </row>
    <row r="330" spans="2:6" x14ac:dyDescent="0.2">
      <c r="B330" s="696"/>
      <c r="C330" s="696"/>
      <c r="D330" s="696"/>
      <c r="E330" s="696"/>
      <c r="F330" s="696"/>
    </row>
    <row r="331" spans="2:6" x14ac:dyDescent="0.2">
      <c r="B331" s="696"/>
      <c r="C331" s="696"/>
      <c r="D331" s="696"/>
      <c r="E331" s="696"/>
      <c r="F331" s="696"/>
    </row>
    <row r="332" spans="2:6" x14ac:dyDescent="0.2">
      <c r="B332" s="696"/>
      <c r="C332" s="696"/>
      <c r="D332" s="696"/>
      <c r="E332" s="696"/>
      <c r="F332" s="696"/>
    </row>
    <row r="333" spans="2:6" x14ac:dyDescent="0.2">
      <c r="B333" s="696"/>
      <c r="C333" s="696"/>
      <c r="D333" s="696"/>
      <c r="E333" s="696"/>
      <c r="F333" s="696"/>
    </row>
    <row r="334" spans="2:6" x14ac:dyDescent="0.2">
      <c r="B334" s="696"/>
      <c r="C334" s="696"/>
      <c r="D334" s="696"/>
      <c r="E334" s="696"/>
      <c r="F334" s="696"/>
    </row>
    <row r="335" spans="2:6" x14ac:dyDescent="0.2">
      <c r="B335" s="696"/>
      <c r="C335" s="696"/>
      <c r="D335" s="696"/>
      <c r="E335" s="696"/>
      <c r="F335" s="696"/>
    </row>
    <row r="336" spans="2:6" x14ac:dyDescent="0.2">
      <c r="B336" s="696"/>
      <c r="C336" s="696"/>
      <c r="D336" s="696"/>
      <c r="E336" s="696"/>
      <c r="F336" s="696"/>
    </row>
    <row r="337" spans="2:6" x14ac:dyDescent="0.2">
      <c r="B337" s="696"/>
      <c r="C337" s="696"/>
      <c r="D337" s="696"/>
      <c r="E337" s="696"/>
      <c r="F337" s="696"/>
    </row>
    <row r="338" spans="2:6" x14ac:dyDescent="0.2">
      <c r="B338" s="696"/>
      <c r="C338" s="696"/>
      <c r="D338" s="696"/>
      <c r="E338" s="696"/>
      <c r="F338" s="696"/>
    </row>
    <row r="339" spans="2:6" x14ac:dyDescent="0.2">
      <c r="B339" s="696"/>
      <c r="C339" s="696"/>
      <c r="D339" s="696"/>
      <c r="E339" s="696"/>
      <c r="F339" s="696"/>
    </row>
    <row r="340" spans="2:6" x14ac:dyDescent="0.2">
      <c r="B340" s="696"/>
      <c r="C340" s="696"/>
      <c r="D340" s="696"/>
      <c r="E340" s="696"/>
      <c r="F340" s="696"/>
    </row>
    <row r="341" spans="2:6" x14ac:dyDescent="0.2">
      <c r="B341" s="696"/>
      <c r="C341" s="696"/>
      <c r="D341" s="696"/>
      <c r="E341" s="696"/>
      <c r="F341" s="696"/>
    </row>
    <row r="342" spans="2:6" x14ac:dyDescent="0.2">
      <c r="B342" s="696"/>
      <c r="C342" s="696"/>
      <c r="D342" s="696"/>
      <c r="E342" s="696"/>
      <c r="F342" s="696"/>
    </row>
    <row r="343" spans="2:6" x14ac:dyDescent="0.2">
      <c r="B343" s="696"/>
      <c r="C343" s="696"/>
      <c r="D343" s="696"/>
      <c r="E343" s="696"/>
      <c r="F343" s="696"/>
    </row>
    <row r="344" spans="2:6" x14ac:dyDescent="0.2">
      <c r="B344" s="696"/>
      <c r="C344" s="696"/>
      <c r="D344" s="696"/>
      <c r="E344" s="696"/>
      <c r="F344" s="696"/>
    </row>
    <row r="345" spans="2:6" x14ac:dyDescent="0.2">
      <c r="B345" s="696"/>
      <c r="C345" s="696"/>
      <c r="D345" s="696"/>
      <c r="E345" s="696"/>
      <c r="F345" s="696"/>
    </row>
    <row r="346" spans="2:6" x14ac:dyDescent="0.2">
      <c r="B346" s="696"/>
      <c r="C346" s="696"/>
      <c r="D346" s="696"/>
      <c r="E346" s="696"/>
      <c r="F346" s="696"/>
    </row>
    <row r="347" spans="2:6" x14ac:dyDescent="0.2">
      <c r="B347" s="696"/>
      <c r="C347" s="696"/>
      <c r="D347" s="696"/>
      <c r="E347" s="696"/>
      <c r="F347" s="696"/>
    </row>
    <row r="348" spans="2:6" x14ac:dyDescent="0.2">
      <c r="B348" s="696"/>
      <c r="C348" s="696"/>
      <c r="D348" s="696"/>
      <c r="E348" s="696"/>
      <c r="F348" s="696"/>
    </row>
    <row r="349" spans="2:6" x14ac:dyDescent="0.2">
      <c r="B349" s="696"/>
      <c r="C349" s="696"/>
      <c r="D349" s="696"/>
      <c r="E349" s="696"/>
      <c r="F349" s="696"/>
    </row>
    <row r="350" spans="2:6" x14ac:dyDescent="0.2">
      <c r="B350" s="696"/>
      <c r="C350" s="696"/>
      <c r="D350" s="696"/>
      <c r="E350" s="696"/>
      <c r="F350" s="696"/>
    </row>
    <row r="351" spans="2:6" x14ac:dyDescent="0.2">
      <c r="B351" s="696"/>
      <c r="C351" s="696"/>
      <c r="D351" s="696"/>
      <c r="E351" s="696"/>
      <c r="F351" s="696"/>
    </row>
    <row r="352" spans="2:6" x14ac:dyDescent="0.2">
      <c r="B352" s="696"/>
      <c r="C352" s="696"/>
      <c r="D352" s="696"/>
      <c r="E352" s="696"/>
      <c r="F352" s="696"/>
    </row>
    <row r="353" spans="2:6" x14ac:dyDescent="0.2">
      <c r="B353" s="696"/>
      <c r="C353" s="696"/>
      <c r="D353" s="696"/>
      <c r="E353" s="696"/>
      <c r="F353" s="696"/>
    </row>
    <row r="354" spans="2:6" x14ac:dyDescent="0.2">
      <c r="B354" s="696"/>
      <c r="C354" s="696"/>
      <c r="D354" s="696"/>
      <c r="E354" s="696"/>
      <c r="F354" s="696"/>
    </row>
    <row r="355" spans="2:6" x14ac:dyDescent="0.2">
      <c r="B355" s="696"/>
      <c r="C355" s="696"/>
      <c r="D355" s="696"/>
      <c r="E355" s="696"/>
      <c r="F355" s="696"/>
    </row>
    <row r="356" spans="2:6" x14ac:dyDescent="0.2">
      <c r="B356" s="696"/>
      <c r="C356" s="696"/>
      <c r="D356" s="696"/>
      <c r="E356" s="696"/>
      <c r="F356" s="696"/>
    </row>
    <row r="357" spans="2:6" x14ac:dyDescent="0.2">
      <c r="B357" s="696"/>
      <c r="C357" s="696"/>
      <c r="D357" s="696"/>
      <c r="E357" s="696"/>
      <c r="F357" s="696"/>
    </row>
    <row r="358" spans="2:6" x14ac:dyDescent="0.2">
      <c r="B358" s="696"/>
      <c r="C358" s="696"/>
      <c r="D358" s="696"/>
      <c r="E358" s="696"/>
      <c r="F358" s="696"/>
    </row>
    <row r="359" spans="2:6" x14ac:dyDescent="0.2">
      <c r="B359" s="696"/>
      <c r="C359" s="696"/>
      <c r="D359" s="696"/>
      <c r="E359" s="696"/>
      <c r="F359" s="696"/>
    </row>
    <row r="360" spans="2:6" x14ac:dyDescent="0.2">
      <c r="B360" s="696"/>
      <c r="C360" s="696"/>
      <c r="D360" s="696"/>
      <c r="E360" s="696"/>
      <c r="F360" s="696"/>
    </row>
    <row r="361" spans="2:6" x14ac:dyDescent="0.2">
      <c r="B361" s="696"/>
      <c r="C361" s="696"/>
      <c r="D361" s="696"/>
      <c r="E361" s="696"/>
      <c r="F361" s="696"/>
    </row>
    <row r="362" spans="2:6" x14ac:dyDescent="0.2">
      <c r="B362" s="696"/>
      <c r="C362" s="696"/>
      <c r="D362" s="696"/>
      <c r="E362" s="696"/>
      <c r="F362" s="696"/>
    </row>
    <row r="363" spans="2:6" x14ac:dyDescent="0.2">
      <c r="B363" s="696"/>
      <c r="C363" s="696"/>
      <c r="D363" s="696"/>
      <c r="E363" s="696"/>
      <c r="F363" s="696"/>
    </row>
    <row r="364" spans="2:6" x14ac:dyDescent="0.2">
      <c r="B364" s="696"/>
      <c r="C364" s="696"/>
      <c r="D364" s="696"/>
      <c r="E364" s="696"/>
      <c r="F364" s="696"/>
    </row>
    <row r="365" spans="2:6" x14ac:dyDescent="0.2">
      <c r="B365" s="696"/>
      <c r="C365" s="696"/>
      <c r="D365" s="696"/>
      <c r="E365" s="696"/>
      <c r="F365" s="696"/>
    </row>
    <row r="366" spans="2:6" x14ac:dyDescent="0.2">
      <c r="B366" s="696"/>
      <c r="C366" s="696"/>
      <c r="D366" s="696"/>
      <c r="E366" s="696"/>
      <c r="F366" s="696"/>
    </row>
    <row r="367" spans="2:6" x14ac:dyDescent="0.2">
      <c r="B367" s="696"/>
      <c r="C367" s="696"/>
      <c r="D367" s="696"/>
      <c r="E367" s="696"/>
      <c r="F367" s="696"/>
    </row>
    <row r="368" spans="2:6" x14ac:dyDescent="0.2">
      <c r="B368" s="696"/>
      <c r="C368" s="696"/>
      <c r="D368" s="696"/>
      <c r="E368" s="696"/>
      <c r="F368" s="696"/>
    </row>
    <row r="369" spans="2:6" x14ac:dyDescent="0.2">
      <c r="B369" s="696"/>
      <c r="C369" s="696"/>
      <c r="D369" s="696"/>
      <c r="E369" s="696"/>
      <c r="F369" s="696"/>
    </row>
    <row r="370" spans="2:6" x14ac:dyDescent="0.2">
      <c r="B370" s="696"/>
      <c r="C370" s="696"/>
      <c r="D370" s="696"/>
      <c r="E370" s="696"/>
      <c r="F370" s="696"/>
    </row>
    <row r="371" spans="2:6" x14ac:dyDescent="0.2">
      <c r="B371" s="696"/>
      <c r="C371" s="696"/>
      <c r="D371" s="696"/>
      <c r="E371" s="696"/>
      <c r="F371" s="696"/>
    </row>
    <row r="372" spans="2:6" x14ac:dyDescent="0.2">
      <c r="B372" s="696"/>
      <c r="C372" s="696"/>
      <c r="D372" s="696"/>
      <c r="E372" s="696"/>
      <c r="F372" s="696"/>
    </row>
    <row r="373" spans="2:6" x14ac:dyDescent="0.2">
      <c r="B373" s="696"/>
      <c r="C373" s="696"/>
      <c r="D373" s="696"/>
      <c r="E373" s="696"/>
      <c r="F373" s="696"/>
    </row>
    <row r="374" spans="2:6" x14ac:dyDescent="0.2">
      <c r="B374" s="696"/>
      <c r="C374" s="696"/>
      <c r="D374" s="696"/>
      <c r="E374" s="696"/>
      <c r="F374" s="696"/>
    </row>
    <row r="375" spans="2:6" x14ac:dyDescent="0.2">
      <c r="B375" s="696"/>
      <c r="C375" s="696"/>
      <c r="D375" s="696"/>
      <c r="E375" s="696"/>
      <c r="F375" s="696"/>
    </row>
    <row r="376" spans="2:6" x14ac:dyDescent="0.2">
      <c r="B376" s="696"/>
      <c r="C376" s="696"/>
      <c r="D376" s="696"/>
      <c r="E376" s="696"/>
      <c r="F376" s="696"/>
    </row>
    <row r="377" spans="2:6" x14ac:dyDescent="0.2">
      <c r="B377" s="696"/>
      <c r="C377" s="696"/>
      <c r="D377" s="696"/>
      <c r="E377" s="696"/>
      <c r="F377" s="696"/>
    </row>
    <row r="378" spans="2:6" x14ac:dyDescent="0.2">
      <c r="B378" s="696"/>
      <c r="C378" s="696"/>
      <c r="D378" s="696"/>
      <c r="E378" s="696"/>
      <c r="F378" s="696"/>
    </row>
    <row r="379" spans="2:6" x14ac:dyDescent="0.2">
      <c r="B379" s="696"/>
      <c r="C379" s="696"/>
      <c r="D379" s="696"/>
      <c r="E379" s="696"/>
      <c r="F379" s="696"/>
    </row>
    <row r="380" spans="2:6" x14ac:dyDescent="0.2">
      <c r="B380" s="696"/>
      <c r="C380" s="696"/>
      <c r="D380" s="696"/>
      <c r="E380" s="696"/>
      <c r="F380" s="696"/>
    </row>
    <row r="381" spans="2:6" x14ac:dyDescent="0.2">
      <c r="B381" s="696"/>
      <c r="C381" s="696"/>
      <c r="D381" s="696"/>
      <c r="E381" s="696"/>
      <c r="F381" s="696"/>
    </row>
    <row r="382" spans="2:6" x14ac:dyDescent="0.2">
      <c r="B382" s="696"/>
      <c r="C382" s="696"/>
      <c r="D382" s="696"/>
      <c r="E382" s="696"/>
      <c r="F382" s="696"/>
    </row>
    <row r="383" spans="2:6" x14ac:dyDescent="0.2">
      <c r="B383" s="696"/>
      <c r="C383" s="696"/>
      <c r="D383" s="696"/>
      <c r="E383" s="696"/>
      <c r="F383" s="696"/>
    </row>
    <row r="384" spans="2:6" x14ac:dyDescent="0.2">
      <c r="B384" s="696"/>
      <c r="C384" s="696"/>
      <c r="D384" s="696"/>
      <c r="E384" s="696"/>
      <c r="F384" s="696"/>
    </row>
    <row r="385" spans="2:6" x14ac:dyDescent="0.2">
      <c r="B385" s="696"/>
      <c r="C385" s="696"/>
      <c r="D385" s="696"/>
      <c r="E385" s="696"/>
      <c r="F385" s="696"/>
    </row>
    <row r="386" spans="2:6" x14ac:dyDescent="0.2">
      <c r="B386" s="696"/>
      <c r="C386" s="696"/>
      <c r="D386" s="696"/>
      <c r="E386" s="696"/>
      <c r="F386" s="696"/>
    </row>
    <row r="387" spans="2:6" x14ac:dyDescent="0.2">
      <c r="B387" s="696"/>
      <c r="C387" s="696"/>
      <c r="D387" s="696"/>
      <c r="E387" s="696"/>
      <c r="F387" s="696"/>
    </row>
    <row r="388" spans="2:6" x14ac:dyDescent="0.2">
      <c r="B388" s="696"/>
      <c r="C388" s="696"/>
      <c r="D388" s="696"/>
      <c r="E388" s="696"/>
      <c r="F388" s="696"/>
    </row>
    <row r="389" spans="2:6" x14ac:dyDescent="0.2">
      <c r="B389" s="696"/>
      <c r="C389" s="696"/>
      <c r="D389" s="696"/>
      <c r="E389" s="696"/>
      <c r="F389" s="696"/>
    </row>
    <row r="390" spans="2:6" x14ac:dyDescent="0.2">
      <c r="B390" s="696"/>
      <c r="C390" s="696"/>
      <c r="D390" s="696"/>
      <c r="E390" s="696"/>
      <c r="F390" s="696"/>
    </row>
    <row r="391" spans="2:6" x14ac:dyDescent="0.2">
      <c r="B391" s="696"/>
      <c r="C391" s="696"/>
      <c r="D391" s="696"/>
      <c r="E391" s="696"/>
      <c r="F391" s="696"/>
    </row>
    <row r="392" spans="2:6" x14ac:dyDescent="0.2">
      <c r="B392" s="696"/>
      <c r="C392" s="696"/>
      <c r="D392" s="696"/>
      <c r="E392" s="696"/>
      <c r="F392" s="696"/>
    </row>
    <row r="393" spans="2:6" x14ac:dyDescent="0.2">
      <c r="B393" s="696"/>
      <c r="C393" s="696"/>
      <c r="D393" s="696"/>
      <c r="E393" s="696"/>
      <c r="F393" s="696"/>
    </row>
    <row r="394" spans="2:6" x14ac:dyDescent="0.2">
      <c r="B394" s="696"/>
      <c r="C394" s="696"/>
      <c r="D394" s="696"/>
      <c r="E394" s="696"/>
      <c r="F394" s="696"/>
    </row>
    <row r="395" spans="2:6" x14ac:dyDescent="0.2">
      <c r="B395" s="696"/>
      <c r="C395" s="696"/>
      <c r="D395" s="696"/>
      <c r="E395" s="696"/>
      <c r="F395" s="696"/>
    </row>
    <row r="396" spans="2:6" x14ac:dyDescent="0.2">
      <c r="B396" s="696"/>
      <c r="C396" s="696"/>
      <c r="D396" s="696"/>
      <c r="E396" s="696"/>
      <c r="F396" s="696"/>
    </row>
    <row r="397" spans="2:6" x14ac:dyDescent="0.2">
      <c r="B397" s="696"/>
      <c r="C397" s="696"/>
      <c r="D397" s="696"/>
      <c r="E397" s="696"/>
      <c r="F397" s="696"/>
    </row>
    <row r="398" spans="2:6" x14ac:dyDescent="0.2">
      <c r="B398" s="696"/>
      <c r="C398" s="696"/>
      <c r="D398" s="696"/>
      <c r="E398" s="696"/>
      <c r="F398" s="696"/>
    </row>
    <row r="399" spans="2:6" x14ac:dyDescent="0.2">
      <c r="B399" s="696"/>
      <c r="C399" s="696"/>
      <c r="D399" s="696"/>
      <c r="E399" s="696"/>
      <c r="F399" s="696"/>
    </row>
    <row r="400" spans="2:6" x14ac:dyDescent="0.2">
      <c r="B400" s="696"/>
      <c r="C400" s="696"/>
      <c r="D400" s="696"/>
      <c r="E400" s="696"/>
      <c r="F400" s="696"/>
    </row>
    <row r="401" spans="2:6" x14ac:dyDescent="0.2">
      <c r="B401" s="696"/>
      <c r="C401" s="696"/>
      <c r="D401" s="696"/>
      <c r="E401" s="696"/>
      <c r="F401" s="696"/>
    </row>
    <row r="402" spans="2:6" x14ac:dyDescent="0.2">
      <c r="B402" s="696"/>
      <c r="C402" s="696"/>
      <c r="D402" s="696"/>
      <c r="E402" s="696"/>
      <c r="F402" s="696"/>
    </row>
    <row r="403" spans="2:6" x14ac:dyDescent="0.2">
      <c r="B403" s="696"/>
      <c r="C403" s="696"/>
      <c r="D403" s="696"/>
      <c r="E403" s="696"/>
      <c r="F403" s="696"/>
    </row>
    <row r="404" spans="2:6" x14ac:dyDescent="0.2">
      <c r="B404" s="696"/>
      <c r="C404" s="696"/>
      <c r="D404" s="696"/>
      <c r="E404" s="696"/>
      <c r="F404" s="696"/>
    </row>
    <row r="405" spans="2:6" x14ac:dyDescent="0.2">
      <c r="B405" s="696"/>
      <c r="C405" s="696"/>
      <c r="D405" s="696"/>
      <c r="E405" s="696"/>
      <c r="F405" s="696"/>
    </row>
    <row r="406" spans="2:6" x14ac:dyDescent="0.2">
      <c r="B406" s="696"/>
      <c r="C406" s="696"/>
      <c r="D406" s="696"/>
      <c r="E406" s="696"/>
      <c r="F406" s="696"/>
    </row>
    <row r="407" spans="2:6" x14ac:dyDescent="0.2">
      <c r="B407" s="696"/>
      <c r="C407" s="696"/>
      <c r="D407" s="696"/>
      <c r="E407" s="696"/>
      <c r="F407" s="696"/>
    </row>
    <row r="408" spans="2:6" x14ac:dyDescent="0.2">
      <c r="B408" s="696"/>
      <c r="C408" s="696"/>
      <c r="D408" s="696"/>
      <c r="E408" s="696"/>
      <c r="F408" s="696"/>
    </row>
    <row r="409" spans="2:6" x14ac:dyDescent="0.2">
      <c r="B409" s="696"/>
      <c r="C409" s="696"/>
      <c r="D409" s="696"/>
      <c r="E409" s="696"/>
      <c r="F409" s="696"/>
    </row>
    <row r="410" spans="2:6" x14ac:dyDescent="0.2">
      <c r="B410" s="696"/>
      <c r="C410" s="696"/>
      <c r="D410" s="696"/>
      <c r="E410" s="696"/>
      <c r="F410" s="696"/>
    </row>
    <row r="411" spans="2:6" x14ac:dyDescent="0.2">
      <c r="B411" s="696"/>
      <c r="C411" s="696"/>
      <c r="D411" s="696"/>
      <c r="E411" s="696"/>
      <c r="F411" s="696"/>
    </row>
    <row r="412" spans="2:6" x14ac:dyDescent="0.2">
      <c r="B412" s="696"/>
      <c r="C412" s="696"/>
      <c r="D412" s="696"/>
      <c r="E412" s="696"/>
      <c r="F412" s="696"/>
    </row>
    <row r="413" spans="2:6" x14ac:dyDescent="0.2">
      <c r="B413" s="696"/>
      <c r="C413" s="696"/>
      <c r="D413" s="696"/>
      <c r="E413" s="696"/>
      <c r="F413" s="696"/>
    </row>
    <row r="414" spans="2:6" x14ac:dyDescent="0.2">
      <c r="B414" s="696"/>
      <c r="C414" s="696"/>
      <c r="D414" s="696"/>
      <c r="E414" s="696"/>
      <c r="F414" s="696"/>
    </row>
    <row r="415" spans="2:6" x14ac:dyDescent="0.2">
      <c r="B415" s="696"/>
      <c r="C415" s="696"/>
      <c r="D415" s="696"/>
      <c r="E415" s="696"/>
      <c r="F415" s="696"/>
    </row>
    <row r="416" spans="2:6" x14ac:dyDescent="0.2">
      <c r="B416" s="696"/>
      <c r="C416" s="696"/>
      <c r="D416" s="696"/>
      <c r="E416" s="696"/>
      <c r="F416" s="696"/>
    </row>
    <row r="417" spans="2:6" x14ac:dyDescent="0.2">
      <c r="B417" s="696"/>
      <c r="C417" s="696"/>
      <c r="D417" s="696"/>
      <c r="E417" s="696"/>
      <c r="F417" s="696"/>
    </row>
    <row r="418" spans="2:6" x14ac:dyDescent="0.2">
      <c r="B418" s="696"/>
      <c r="C418" s="696"/>
      <c r="D418" s="696"/>
      <c r="E418" s="696"/>
      <c r="F418" s="696"/>
    </row>
    <row r="419" spans="2:6" x14ac:dyDescent="0.2">
      <c r="B419" s="696"/>
      <c r="C419" s="696"/>
      <c r="D419" s="696"/>
      <c r="E419" s="696"/>
      <c r="F419" s="696"/>
    </row>
    <row r="420" spans="2:6" x14ac:dyDescent="0.2">
      <c r="B420" s="696"/>
      <c r="C420" s="696"/>
      <c r="D420" s="696"/>
      <c r="E420" s="696"/>
      <c r="F420" s="696"/>
    </row>
    <row r="421" spans="2:6" x14ac:dyDescent="0.2">
      <c r="B421" s="696"/>
      <c r="C421" s="696"/>
      <c r="D421" s="696"/>
      <c r="E421" s="696"/>
      <c r="F421" s="696"/>
    </row>
    <row r="422" spans="2:6" x14ac:dyDescent="0.2">
      <c r="B422" s="696"/>
      <c r="C422" s="696"/>
      <c r="D422" s="696"/>
      <c r="E422" s="696"/>
      <c r="F422" s="696"/>
    </row>
    <row r="423" spans="2:6" x14ac:dyDescent="0.2">
      <c r="B423" s="696"/>
      <c r="C423" s="696"/>
      <c r="D423" s="696"/>
      <c r="E423" s="696"/>
      <c r="F423" s="696"/>
    </row>
    <row r="424" spans="2:6" x14ac:dyDescent="0.2">
      <c r="B424" s="696"/>
      <c r="C424" s="696"/>
      <c r="D424" s="696"/>
      <c r="E424" s="696"/>
      <c r="F424" s="696"/>
    </row>
    <row r="425" spans="2:6" x14ac:dyDescent="0.2">
      <c r="B425" s="696"/>
      <c r="C425" s="696"/>
      <c r="D425" s="696"/>
      <c r="E425" s="696"/>
      <c r="F425" s="696"/>
    </row>
    <row r="426" spans="2:6" x14ac:dyDescent="0.2">
      <c r="B426" s="696"/>
      <c r="C426" s="696"/>
      <c r="D426" s="696"/>
      <c r="E426" s="696"/>
      <c r="F426" s="696"/>
    </row>
    <row r="427" spans="2:6" x14ac:dyDescent="0.2">
      <c r="B427" s="696"/>
      <c r="C427" s="696"/>
      <c r="D427" s="696"/>
      <c r="E427" s="696"/>
      <c r="F427" s="696"/>
    </row>
    <row r="428" spans="2:6" x14ac:dyDescent="0.2">
      <c r="B428" s="696"/>
      <c r="C428" s="696"/>
      <c r="D428" s="696"/>
      <c r="E428" s="696"/>
      <c r="F428" s="696"/>
    </row>
    <row r="429" spans="2:6" x14ac:dyDescent="0.2">
      <c r="B429" s="696"/>
      <c r="C429" s="696"/>
      <c r="D429" s="696"/>
      <c r="E429" s="696"/>
      <c r="F429" s="696"/>
    </row>
    <row r="430" spans="2:6" x14ac:dyDescent="0.2">
      <c r="B430" s="696"/>
      <c r="C430" s="696"/>
      <c r="D430" s="696"/>
      <c r="E430" s="696"/>
      <c r="F430" s="696"/>
    </row>
    <row r="431" spans="2:6" x14ac:dyDescent="0.2">
      <c r="B431" s="696"/>
      <c r="C431" s="696"/>
      <c r="D431" s="696"/>
      <c r="E431" s="696"/>
      <c r="F431" s="696"/>
    </row>
    <row r="432" spans="2:6" x14ac:dyDescent="0.2">
      <c r="B432" s="696"/>
      <c r="C432" s="696"/>
      <c r="D432" s="696"/>
      <c r="E432" s="696"/>
      <c r="F432" s="696"/>
    </row>
    <row r="433" spans="2:6" x14ac:dyDescent="0.2">
      <c r="B433" s="696"/>
      <c r="C433" s="696"/>
      <c r="D433" s="696"/>
      <c r="E433" s="696"/>
      <c r="F433" s="696"/>
    </row>
    <row r="434" spans="2:6" x14ac:dyDescent="0.2">
      <c r="B434" s="696"/>
      <c r="C434" s="696"/>
      <c r="D434" s="696"/>
      <c r="E434" s="696"/>
      <c r="F434" s="696"/>
    </row>
    <row r="435" spans="2:6" x14ac:dyDescent="0.2">
      <c r="B435" s="696"/>
      <c r="C435" s="696"/>
      <c r="D435" s="696"/>
      <c r="E435" s="696"/>
      <c r="F435" s="696"/>
    </row>
    <row r="436" spans="2:6" x14ac:dyDescent="0.2">
      <c r="B436" s="696"/>
      <c r="C436" s="696"/>
      <c r="D436" s="696"/>
      <c r="E436" s="696"/>
      <c r="F436" s="696"/>
    </row>
    <row r="437" spans="2:6" x14ac:dyDescent="0.2">
      <c r="B437" s="696"/>
      <c r="C437" s="696"/>
      <c r="D437" s="696"/>
      <c r="E437" s="696"/>
      <c r="F437" s="696"/>
    </row>
    <row r="438" spans="2:6" x14ac:dyDescent="0.2">
      <c r="B438" s="696"/>
      <c r="C438" s="696"/>
      <c r="D438" s="696"/>
      <c r="E438" s="696"/>
      <c r="F438" s="696"/>
    </row>
    <row r="439" spans="2:6" x14ac:dyDescent="0.2">
      <c r="B439" s="696"/>
      <c r="C439" s="696"/>
      <c r="D439" s="696"/>
      <c r="E439" s="696"/>
      <c r="F439" s="696"/>
    </row>
    <row r="440" spans="2:6" x14ac:dyDescent="0.2">
      <c r="B440" s="696"/>
      <c r="C440" s="696"/>
      <c r="D440" s="696"/>
      <c r="E440" s="696"/>
      <c r="F440" s="696"/>
    </row>
    <row r="441" spans="2:6" x14ac:dyDescent="0.2">
      <c r="B441" s="696"/>
      <c r="C441" s="696"/>
      <c r="D441" s="696"/>
      <c r="E441" s="696"/>
      <c r="F441" s="696"/>
    </row>
    <row r="442" spans="2:6" x14ac:dyDescent="0.2">
      <c r="B442" s="696"/>
      <c r="C442" s="696"/>
      <c r="D442" s="696"/>
      <c r="E442" s="696"/>
      <c r="F442" s="696"/>
    </row>
    <row r="443" spans="2:6" x14ac:dyDescent="0.2">
      <c r="B443" s="696"/>
      <c r="C443" s="696"/>
      <c r="D443" s="696"/>
      <c r="E443" s="696"/>
      <c r="F443" s="696"/>
    </row>
    <row r="444" spans="2:6" x14ac:dyDescent="0.2">
      <c r="B444" s="696"/>
      <c r="C444" s="696"/>
      <c r="D444" s="696"/>
      <c r="E444" s="696"/>
      <c r="F444" s="696"/>
    </row>
    <row r="445" spans="2:6" x14ac:dyDescent="0.2">
      <c r="B445" s="696"/>
      <c r="C445" s="696"/>
      <c r="D445" s="696"/>
      <c r="E445" s="696"/>
      <c r="F445" s="696"/>
    </row>
    <row r="446" spans="2:6" x14ac:dyDescent="0.2">
      <c r="B446" s="696"/>
      <c r="C446" s="696"/>
      <c r="D446" s="696"/>
      <c r="E446" s="696"/>
      <c r="F446" s="696"/>
    </row>
    <row r="447" spans="2:6" x14ac:dyDescent="0.2">
      <c r="B447" s="696"/>
      <c r="C447" s="696"/>
      <c r="D447" s="696"/>
      <c r="E447" s="696"/>
      <c r="F447" s="696"/>
    </row>
    <row r="448" spans="2:6" x14ac:dyDescent="0.2">
      <c r="B448" s="696"/>
      <c r="C448" s="696"/>
      <c r="D448" s="696"/>
      <c r="E448" s="696"/>
      <c r="F448" s="696"/>
    </row>
    <row r="449" spans="2:6" x14ac:dyDescent="0.2">
      <c r="B449" s="696"/>
      <c r="C449" s="696"/>
      <c r="D449" s="696"/>
      <c r="E449" s="696"/>
      <c r="F449" s="696"/>
    </row>
    <row r="450" spans="2:6" x14ac:dyDescent="0.2">
      <c r="B450" s="696"/>
      <c r="C450" s="696"/>
      <c r="D450" s="696"/>
      <c r="E450" s="696"/>
      <c r="F450" s="696"/>
    </row>
    <row r="451" spans="2:6" x14ac:dyDescent="0.2">
      <c r="B451" s="696"/>
      <c r="C451" s="696"/>
      <c r="D451" s="696"/>
      <c r="E451" s="696"/>
      <c r="F451" s="696"/>
    </row>
    <row r="452" spans="2:6" x14ac:dyDescent="0.2">
      <c r="B452" s="696"/>
      <c r="C452" s="696"/>
      <c r="D452" s="696"/>
      <c r="E452" s="696"/>
      <c r="F452" s="696"/>
    </row>
    <row r="453" spans="2:6" x14ac:dyDescent="0.2">
      <c r="B453" s="696"/>
      <c r="C453" s="696"/>
      <c r="D453" s="696"/>
      <c r="E453" s="696"/>
      <c r="F453" s="696"/>
    </row>
    <row r="454" spans="2:6" x14ac:dyDescent="0.2">
      <c r="B454" s="696"/>
      <c r="C454" s="696"/>
      <c r="D454" s="696"/>
      <c r="E454" s="696"/>
      <c r="F454" s="696"/>
    </row>
    <row r="455" spans="2:6" x14ac:dyDescent="0.2">
      <c r="B455" s="696"/>
      <c r="C455" s="696"/>
      <c r="D455" s="696"/>
      <c r="E455" s="696"/>
      <c r="F455" s="696"/>
    </row>
    <row r="456" spans="2:6" x14ac:dyDescent="0.2">
      <c r="B456" s="696"/>
      <c r="C456" s="696"/>
      <c r="D456" s="696"/>
      <c r="E456" s="696"/>
      <c r="F456" s="696"/>
    </row>
    <row r="457" spans="2:6" x14ac:dyDescent="0.2">
      <c r="B457" s="696"/>
      <c r="C457" s="696"/>
      <c r="D457" s="696"/>
      <c r="E457" s="696"/>
      <c r="F457" s="696"/>
    </row>
    <row r="458" spans="2:6" x14ac:dyDescent="0.2">
      <c r="B458" s="696"/>
      <c r="C458" s="696"/>
      <c r="D458" s="696"/>
      <c r="E458" s="696"/>
      <c r="F458" s="696"/>
    </row>
    <row r="459" spans="2:6" x14ac:dyDescent="0.2">
      <c r="B459" s="696"/>
      <c r="C459" s="696"/>
      <c r="D459" s="696"/>
      <c r="E459" s="696"/>
      <c r="F459" s="696"/>
    </row>
    <row r="460" spans="2:6" x14ac:dyDescent="0.2">
      <c r="B460" s="696"/>
      <c r="C460" s="696"/>
      <c r="D460" s="696"/>
      <c r="E460" s="696"/>
      <c r="F460" s="696"/>
    </row>
    <row r="461" spans="2:6" x14ac:dyDescent="0.2">
      <c r="B461" s="696"/>
      <c r="C461" s="696"/>
      <c r="D461" s="696"/>
      <c r="E461" s="696"/>
      <c r="F461" s="696"/>
    </row>
    <row r="462" spans="2:6" x14ac:dyDescent="0.2">
      <c r="B462" s="696"/>
      <c r="C462" s="696"/>
      <c r="D462" s="696"/>
      <c r="E462" s="696"/>
      <c r="F462" s="696"/>
    </row>
    <row r="463" spans="2:6" x14ac:dyDescent="0.2">
      <c r="B463" s="696"/>
      <c r="C463" s="696"/>
      <c r="D463" s="696"/>
      <c r="E463" s="696"/>
      <c r="F463" s="696"/>
    </row>
    <row r="464" spans="2:6" x14ac:dyDescent="0.2">
      <c r="B464" s="696"/>
      <c r="C464" s="696"/>
      <c r="D464" s="696"/>
      <c r="E464" s="696"/>
      <c r="F464" s="696"/>
    </row>
    <row r="465" spans="2:6" x14ac:dyDescent="0.2">
      <c r="B465" s="696"/>
      <c r="C465" s="696"/>
      <c r="D465" s="696"/>
      <c r="E465" s="696"/>
      <c r="F465" s="696"/>
    </row>
    <row r="466" spans="2:6" x14ac:dyDescent="0.2">
      <c r="B466" s="696"/>
      <c r="C466" s="696"/>
      <c r="D466" s="696"/>
      <c r="E466" s="696"/>
      <c r="F466" s="696"/>
    </row>
    <row r="467" spans="2:6" x14ac:dyDescent="0.2">
      <c r="B467" s="696"/>
      <c r="C467" s="696"/>
      <c r="D467" s="696"/>
      <c r="E467" s="696"/>
      <c r="F467" s="696"/>
    </row>
    <row r="468" spans="2:6" x14ac:dyDescent="0.2">
      <c r="B468" s="696"/>
      <c r="C468" s="696"/>
      <c r="D468" s="696"/>
      <c r="E468" s="696"/>
      <c r="F468" s="696"/>
    </row>
    <row r="469" spans="2:6" x14ac:dyDescent="0.2">
      <c r="B469" s="696"/>
      <c r="C469" s="696"/>
      <c r="D469" s="696"/>
      <c r="E469" s="696"/>
      <c r="F469" s="696"/>
    </row>
    <row r="470" spans="2:6" x14ac:dyDescent="0.2">
      <c r="B470" s="696"/>
      <c r="C470" s="696"/>
      <c r="D470" s="696"/>
      <c r="E470" s="696"/>
      <c r="F470" s="696"/>
    </row>
    <row r="471" spans="2:6" x14ac:dyDescent="0.2">
      <c r="B471" s="696"/>
      <c r="C471" s="696"/>
      <c r="D471" s="696"/>
      <c r="E471" s="696"/>
      <c r="F471" s="696"/>
    </row>
    <row r="472" spans="2:6" x14ac:dyDescent="0.2">
      <c r="B472" s="696"/>
      <c r="C472" s="696"/>
      <c r="D472" s="696"/>
      <c r="E472" s="696"/>
      <c r="F472" s="696"/>
    </row>
    <row r="473" spans="2:6" x14ac:dyDescent="0.2">
      <c r="B473" s="696"/>
      <c r="C473" s="696"/>
      <c r="D473" s="696"/>
      <c r="E473" s="696"/>
      <c r="F473" s="696"/>
    </row>
    <row r="474" spans="2:6" x14ac:dyDescent="0.2">
      <c r="B474" s="696"/>
      <c r="C474" s="696"/>
      <c r="D474" s="696"/>
      <c r="E474" s="696"/>
      <c r="F474" s="696"/>
    </row>
    <row r="475" spans="2:6" x14ac:dyDescent="0.2">
      <c r="B475" s="696"/>
      <c r="C475" s="696"/>
      <c r="D475" s="696"/>
      <c r="E475" s="696"/>
      <c r="F475" s="696"/>
    </row>
    <row r="476" spans="2:6" x14ac:dyDescent="0.2">
      <c r="B476" s="696"/>
      <c r="C476" s="696"/>
      <c r="D476" s="696"/>
      <c r="E476" s="696"/>
      <c r="F476" s="696"/>
    </row>
    <row r="477" spans="2:6" x14ac:dyDescent="0.2">
      <c r="B477" s="696"/>
      <c r="C477" s="696"/>
      <c r="D477" s="696"/>
      <c r="E477" s="696"/>
      <c r="F477" s="696"/>
    </row>
    <row r="478" spans="2:6" x14ac:dyDescent="0.2">
      <c r="B478" s="696"/>
      <c r="C478" s="696"/>
      <c r="D478" s="696"/>
      <c r="E478" s="696"/>
      <c r="F478" s="696"/>
    </row>
    <row r="479" spans="2:6" x14ac:dyDescent="0.2">
      <c r="B479" s="696"/>
      <c r="C479" s="696"/>
      <c r="D479" s="696"/>
      <c r="E479" s="696"/>
      <c r="F479" s="696"/>
    </row>
    <row r="480" spans="2:6" x14ac:dyDescent="0.2">
      <c r="B480" s="696"/>
      <c r="C480" s="696"/>
      <c r="D480" s="696"/>
      <c r="E480" s="696"/>
      <c r="F480" s="696"/>
    </row>
    <row r="481" spans="2:6" x14ac:dyDescent="0.2">
      <c r="B481" s="696"/>
      <c r="C481" s="696"/>
      <c r="D481" s="696"/>
      <c r="E481" s="696"/>
      <c r="F481" s="696"/>
    </row>
    <row r="482" spans="2:6" x14ac:dyDescent="0.2">
      <c r="B482" s="696"/>
      <c r="C482" s="696"/>
      <c r="D482" s="696"/>
      <c r="E482" s="696"/>
      <c r="F482" s="696"/>
    </row>
    <row r="483" spans="2:6" x14ac:dyDescent="0.2">
      <c r="B483" s="696"/>
      <c r="C483" s="696"/>
      <c r="D483" s="696"/>
      <c r="E483" s="696"/>
      <c r="F483" s="696"/>
    </row>
    <row r="484" spans="2:6" x14ac:dyDescent="0.2">
      <c r="B484" s="696"/>
      <c r="C484" s="696"/>
      <c r="D484" s="696"/>
      <c r="E484" s="696"/>
      <c r="F484" s="696"/>
    </row>
    <row r="485" spans="2:6" x14ac:dyDescent="0.2">
      <c r="B485" s="696"/>
      <c r="C485" s="696"/>
      <c r="D485" s="696"/>
      <c r="E485" s="696"/>
      <c r="F485" s="696"/>
    </row>
    <row r="486" spans="2:6" x14ac:dyDescent="0.2">
      <c r="B486" s="696"/>
      <c r="C486" s="696"/>
      <c r="D486" s="696"/>
      <c r="E486" s="696"/>
      <c r="F486" s="696"/>
    </row>
    <row r="487" spans="2:6" x14ac:dyDescent="0.2">
      <c r="B487" s="696"/>
      <c r="C487" s="696"/>
      <c r="D487" s="696"/>
      <c r="E487" s="696"/>
      <c r="F487" s="696"/>
    </row>
    <row r="488" spans="2:6" x14ac:dyDescent="0.2">
      <c r="B488" s="696"/>
      <c r="C488" s="696"/>
      <c r="D488" s="696"/>
      <c r="E488" s="696"/>
      <c r="F488" s="696"/>
    </row>
    <row r="489" spans="2:6" x14ac:dyDescent="0.2">
      <c r="B489" s="696"/>
      <c r="C489" s="696"/>
      <c r="D489" s="696"/>
      <c r="E489" s="696"/>
      <c r="F489" s="696"/>
    </row>
    <row r="490" spans="2:6" x14ac:dyDescent="0.2">
      <c r="B490" s="696"/>
      <c r="C490" s="696"/>
      <c r="D490" s="696"/>
      <c r="E490" s="696"/>
      <c r="F490" s="696"/>
    </row>
    <row r="491" spans="2:6" x14ac:dyDescent="0.2">
      <c r="B491" s="696"/>
      <c r="C491" s="696"/>
      <c r="D491" s="696"/>
      <c r="E491" s="696"/>
      <c r="F491" s="696"/>
    </row>
    <row r="492" spans="2:6" x14ac:dyDescent="0.2">
      <c r="B492" s="696"/>
      <c r="C492" s="696"/>
      <c r="D492" s="696"/>
      <c r="E492" s="696"/>
      <c r="F492" s="696"/>
    </row>
    <row r="493" spans="2:6" x14ac:dyDescent="0.2">
      <c r="B493" s="696"/>
      <c r="C493" s="696"/>
      <c r="D493" s="696"/>
      <c r="E493" s="696"/>
      <c r="F493" s="696"/>
    </row>
    <row r="494" spans="2:6" x14ac:dyDescent="0.2">
      <c r="B494" s="696"/>
      <c r="C494" s="696"/>
      <c r="D494" s="696"/>
      <c r="E494" s="696"/>
      <c r="F494" s="696"/>
    </row>
    <row r="495" spans="2:6" x14ac:dyDescent="0.2">
      <c r="B495" s="696"/>
      <c r="C495" s="696"/>
      <c r="D495" s="696"/>
      <c r="E495" s="696"/>
      <c r="F495" s="696"/>
    </row>
    <row r="496" spans="2:6" x14ac:dyDescent="0.2">
      <c r="B496" s="696"/>
      <c r="C496" s="696"/>
      <c r="D496" s="696"/>
      <c r="E496" s="696"/>
      <c r="F496" s="696"/>
    </row>
    <row r="497" spans="2:6" x14ac:dyDescent="0.2">
      <c r="B497" s="696"/>
      <c r="C497" s="696"/>
      <c r="D497" s="696"/>
      <c r="E497" s="696"/>
      <c r="F497" s="696"/>
    </row>
    <row r="498" spans="2:6" x14ac:dyDescent="0.2">
      <c r="B498" s="696"/>
      <c r="C498" s="696"/>
      <c r="D498" s="696"/>
      <c r="E498" s="696"/>
      <c r="F498" s="696"/>
    </row>
    <row r="499" spans="2:6" x14ac:dyDescent="0.2">
      <c r="B499" s="696"/>
      <c r="C499" s="696"/>
      <c r="D499" s="696"/>
      <c r="E499" s="696"/>
      <c r="F499" s="696"/>
    </row>
    <row r="500" spans="2:6" x14ac:dyDescent="0.2">
      <c r="B500" s="696"/>
      <c r="C500" s="696"/>
      <c r="D500" s="696"/>
      <c r="E500" s="696"/>
      <c r="F500" s="696"/>
    </row>
    <row r="501" spans="2:6" x14ac:dyDescent="0.2">
      <c r="B501" s="696"/>
      <c r="C501" s="696"/>
      <c r="D501" s="696"/>
      <c r="E501" s="696"/>
      <c r="F501" s="696"/>
    </row>
    <row r="502" spans="2:6" x14ac:dyDescent="0.2">
      <c r="B502" s="696"/>
      <c r="C502" s="696"/>
      <c r="D502" s="696"/>
      <c r="E502" s="696"/>
      <c r="F502" s="696"/>
    </row>
    <row r="503" spans="2:6" x14ac:dyDescent="0.2">
      <c r="B503" s="696"/>
      <c r="C503" s="696"/>
      <c r="D503" s="696"/>
      <c r="E503" s="696"/>
      <c r="F503" s="696"/>
    </row>
    <row r="504" spans="2:6" x14ac:dyDescent="0.2">
      <c r="B504" s="696"/>
      <c r="C504" s="696"/>
      <c r="D504" s="696"/>
      <c r="E504" s="696"/>
      <c r="F504" s="696"/>
    </row>
    <row r="505" spans="2:6" x14ac:dyDescent="0.2">
      <c r="B505" s="696"/>
      <c r="C505" s="696"/>
      <c r="D505" s="696"/>
      <c r="E505" s="696"/>
      <c r="F505" s="696"/>
    </row>
    <row r="506" spans="2:6" x14ac:dyDescent="0.2">
      <c r="B506" s="696"/>
      <c r="C506" s="696"/>
      <c r="D506" s="696"/>
      <c r="E506" s="696"/>
      <c r="F506" s="696"/>
    </row>
    <row r="507" spans="2:6" x14ac:dyDescent="0.2">
      <c r="B507" s="696"/>
      <c r="C507" s="696"/>
      <c r="D507" s="696"/>
      <c r="E507" s="696"/>
      <c r="F507" s="696"/>
    </row>
    <row r="508" spans="2:6" x14ac:dyDescent="0.2">
      <c r="B508" s="696"/>
      <c r="C508" s="696"/>
      <c r="D508" s="696"/>
      <c r="E508" s="696"/>
      <c r="F508" s="696"/>
    </row>
    <row r="509" spans="2:6" x14ac:dyDescent="0.2">
      <c r="B509" s="696"/>
      <c r="C509" s="696"/>
      <c r="D509" s="696"/>
      <c r="E509" s="696"/>
      <c r="F509" s="696"/>
    </row>
    <row r="510" spans="2:6" x14ac:dyDescent="0.2">
      <c r="B510" s="696"/>
      <c r="C510" s="696"/>
      <c r="D510" s="696"/>
      <c r="E510" s="696"/>
      <c r="F510" s="696"/>
    </row>
    <row r="511" spans="2:6" x14ac:dyDescent="0.2">
      <c r="B511" s="696"/>
      <c r="C511" s="696"/>
      <c r="D511" s="696"/>
      <c r="E511" s="696"/>
      <c r="F511" s="696"/>
    </row>
    <row r="512" spans="2:6" x14ac:dyDescent="0.2">
      <c r="B512" s="696"/>
      <c r="C512" s="696"/>
      <c r="D512" s="696"/>
      <c r="E512" s="696"/>
      <c r="F512" s="696"/>
    </row>
    <row r="513" spans="2:6" x14ac:dyDescent="0.2">
      <c r="B513" s="696"/>
      <c r="C513" s="696"/>
      <c r="D513" s="696"/>
      <c r="E513" s="696"/>
      <c r="F513" s="696"/>
    </row>
    <row r="514" spans="2:6" x14ac:dyDescent="0.2">
      <c r="B514" s="696"/>
      <c r="C514" s="696"/>
      <c r="D514" s="696"/>
      <c r="E514" s="696"/>
      <c r="F514" s="696"/>
    </row>
    <row r="515" spans="2:6" x14ac:dyDescent="0.2">
      <c r="B515" s="696"/>
      <c r="C515" s="696"/>
      <c r="D515" s="696"/>
      <c r="E515" s="696"/>
      <c r="F515" s="696"/>
    </row>
    <row r="516" spans="2:6" x14ac:dyDescent="0.2">
      <c r="B516" s="696"/>
      <c r="C516" s="696"/>
      <c r="D516" s="696"/>
      <c r="E516" s="696"/>
      <c r="F516" s="696"/>
    </row>
    <row r="517" spans="2:6" x14ac:dyDescent="0.2">
      <c r="B517" s="696"/>
      <c r="C517" s="696"/>
      <c r="D517" s="696"/>
      <c r="E517" s="696"/>
      <c r="F517" s="696"/>
    </row>
    <row r="518" spans="2:6" x14ac:dyDescent="0.2">
      <c r="B518" s="696"/>
      <c r="C518" s="696"/>
      <c r="D518" s="696"/>
      <c r="E518" s="696"/>
      <c r="F518" s="696"/>
    </row>
    <row r="519" spans="2:6" x14ac:dyDescent="0.2">
      <c r="B519" s="696"/>
      <c r="C519" s="696"/>
      <c r="D519" s="696"/>
      <c r="E519" s="696"/>
      <c r="F519" s="696"/>
    </row>
    <row r="520" spans="2:6" x14ac:dyDescent="0.2">
      <c r="B520" s="696"/>
      <c r="C520" s="696"/>
      <c r="D520" s="696"/>
      <c r="E520" s="696"/>
      <c r="F520" s="696"/>
    </row>
    <row r="521" spans="2:6" x14ac:dyDescent="0.2">
      <c r="B521" s="696"/>
      <c r="C521" s="696"/>
      <c r="D521" s="696"/>
      <c r="E521" s="696"/>
      <c r="F521" s="696"/>
    </row>
    <row r="522" spans="2:6" x14ac:dyDescent="0.2">
      <c r="B522" s="696"/>
      <c r="C522" s="696"/>
      <c r="D522" s="696"/>
      <c r="E522" s="696"/>
      <c r="F522" s="696"/>
    </row>
    <row r="523" spans="2:6" x14ac:dyDescent="0.2">
      <c r="B523" s="696"/>
      <c r="C523" s="696"/>
      <c r="D523" s="696"/>
      <c r="E523" s="696"/>
      <c r="F523" s="696"/>
    </row>
    <row r="524" spans="2:6" x14ac:dyDescent="0.2">
      <c r="B524" s="696"/>
      <c r="C524" s="696"/>
      <c r="D524" s="696"/>
      <c r="E524" s="696"/>
      <c r="F524" s="696"/>
    </row>
    <row r="525" spans="2:6" x14ac:dyDescent="0.2">
      <c r="B525" s="696"/>
      <c r="C525" s="696"/>
      <c r="D525" s="696"/>
      <c r="E525" s="696"/>
      <c r="F525" s="696"/>
    </row>
    <row r="526" spans="2:6" x14ac:dyDescent="0.2">
      <c r="B526" s="696"/>
      <c r="C526" s="696"/>
      <c r="D526" s="696"/>
      <c r="E526" s="696"/>
      <c r="F526" s="696"/>
    </row>
    <row r="527" spans="2:6" x14ac:dyDescent="0.2">
      <c r="B527" s="696"/>
      <c r="C527" s="696"/>
      <c r="D527" s="696"/>
      <c r="E527" s="696"/>
      <c r="F527" s="696"/>
    </row>
    <row r="528" spans="2:6" x14ac:dyDescent="0.2">
      <c r="B528" s="696"/>
      <c r="C528" s="696"/>
      <c r="D528" s="696"/>
      <c r="E528" s="696"/>
      <c r="F528" s="696"/>
    </row>
    <row r="529" spans="2:6" x14ac:dyDescent="0.2">
      <c r="B529" s="696"/>
      <c r="C529" s="696"/>
      <c r="D529" s="696"/>
      <c r="E529" s="696"/>
      <c r="F529" s="696"/>
    </row>
    <row r="530" spans="2:6" x14ac:dyDescent="0.2">
      <c r="B530" s="696"/>
      <c r="C530" s="696"/>
      <c r="D530" s="696"/>
      <c r="E530" s="696"/>
      <c r="F530" s="696"/>
    </row>
  </sheetData>
  <printOptions horizontalCentered="1"/>
  <pageMargins left="0" right="0" top="1.1811023622047245" bottom="0" header="0" footer="0"/>
  <pageSetup paperSize="9" scale="6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0"/>
  <sheetViews>
    <sheetView zoomScale="75" workbookViewId="0">
      <selection activeCell="A27" sqref="A27"/>
    </sheetView>
  </sheetViews>
  <sheetFormatPr defaultRowHeight="12.75" x14ac:dyDescent="0.2"/>
  <cols>
    <col min="1" max="1" width="15.85546875" style="564" customWidth="1"/>
    <col min="2" max="3" width="10.5703125" style="564" customWidth="1"/>
    <col min="4" max="4" width="9.85546875" style="564" customWidth="1"/>
    <col min="5" max="5" width="9.28515625" style="564" customWidth="1"/>
    <col min="6" max="6" width="73.7109375" style="564" customWidth="1"/>
    <col min="7" max="7" width="22.7109375" style="564" customWidth="1"/>
    <col min="8" max="8" width="22" style="685" customWidth="1"/>
    <col min="9" max="9" width="22.7109375" style="564" customWidth="1"/>
    <col min="10" max="10" width="13.85546875" style="564" customWidth="1"/>
    <col min="11" max="16384" width="9.140625" style="564"/>
  </cols>
  <sheetData>
    <row r="1" spans="1:10" ht="15" x14ac:dyDescent="0.2">
      <c r="G1" s="565"/>
      <c r="H1" s="566"/>
    </row>
    <row r="3" spans="1:10" ht="23.25" x14ac:dyDescent="0.35">
      <c r="A3" s="567" t="s">
        <v>739</v>
      </c>
      <c r="B3" s="568"/>
      <c r="C3" s="568"/>
      <c r="D3" s="568"/>
      <c r="E3" s="568"/>
      <c r="F3" s="568"/>
      <c r="G3" s="568"/>
      <c r="H3" s="569"/>
      <c r="I3" s="570"/>
      <c r="J3" s="570"/>
    </row>
    <row r="4" spans="1:10" ht="24.75" customHeight="1" x14ac:dyDescent="0.25">
      <c r="A4" s="567" t="s">
        <v>527</v>
      </c>
      <c r="B4" s="567"/>
      <c r="C4" s="567"/>
      <c r="D4" s="567"/>
      <c r="E4" s="571"/>
      <c r="F4" s="571"/>
      <c r="G4" s="570"/>
      <c r="H4" s="572"/>
      <c r="I4" s="570"/>
    </row>
    <row r="5" spans="1:10" ht="15.75" thickBot="1" x14ac:dyDescent="0.25">
      <c r="B5" s="573"/>
      <c r="C5" s="573"/>
      <c r="G5" s="574"/>
      <c r="H5" s="575"/>
      <c r="I5" s="565"/>
      <c r="J5" s="576" t="s">
        <v>463</v>
      </c>
    </row>
    <row r="6" spans="1:10" ht="24" customHeight="1" x14ac:dyDescent="0.25">
      <c r="A6" s="577" t="s">
        <v>528</v>
      </c>
      <c r="B6" s="578" t="s">
        <v>529</v>
      </c>
      <c r="C6" s="579"/>
      <c r="D6" s="579"/>
      <c r="E6" s="580"/>
      <c r="F6" s="581" t="s">
        <v>530</v>
      </c>
      <c r="G6" s="581" t="s">
        <v>511</v>
      </c>
      <c r="H6" s="582" t="s">
        <v>531</v>
      </c>
      <c r="I6" s="581" t="s">
        <v>514</v>
      </c>
      <c r="J6" s="581" t="s">
        <v>532</v>
      </c>
    </row>
    <row r="7" spans="1:10" ht="17.25" customHeight="1" x14ac:dyDescent="0.25">
      <c r="A7" s="583" t="s">
        <v>533</v>
      </c>
      <c r="B7" s="584" t="s">
        <v>534</v>
      </c>
      <c r="C7" s="585" t="s">
        <v>535</v>
      </c>
      <c r="D7" s="586" t="s">
        <v>536</v>
      </c>
      <c r="E7" s="587" t="s">
        <v>537</v>
      </c>
      <c r="F7" s="588"/>
      <c r="G7" s="589" t="s">
        <v>516</v>
      </c>
      <c r="H7" s="590" t="s">
        <v>538</v>
      </c>
      <c r="I7" s="589" t="s">
        <v>539</v>
      </c>
      <c r="J7" s="589" t="s">
        <v>540</v>
      </c>
    </row>
    <row r="8" spans="1:10" ht="15" x14ac:dyDescent="0.25">
      <c r="A8" s="591" t="s">
        <v>541</v>
      </c>
      <c r="B8" s="592" t="s">
        <v>542</v>
      </c>
      <c r="C8" s="585"/>
      <c r="D8" s="585"/>
      <c r="E8" s="593" t="s">
        <v>543</v>
      </c>
      <c r="F8" s="594"/>
      <c r="G8" s="589" t="s">
        <v>523</v>
      </c>
      <c r="H8" s="590" t="s">
        <v>544</v>
      </c>
      <c r="I8" s="595" t="s">
        <v>545</v>
      </c>
      <c r="J8" s="596" t="s">
        <v>546</v>
      </c>
    </row>
    <row r="9" spans="1:10" ht="15.75" thickBot="1" x14ac:dyDescent="0.3">
      <c r="A9" s="591" t="s">
        <v>547</v>
      </c>
      <c r="B9" s="597"/>
      <c r="C9" s="598"/>
      <c r="D9" s="598"/>
      <c r="E9" s="599"/>
      <c r="F9" s="600"/>
      <c r="G9" s="595"/>
      <c r="H9" s="601"/>
      <c r="I9" s="602" t="s">
        <v>548</v>
      </c>
      <c r="J9" s="603"/>
    </row>
    <row r="10" spans="1:10" ht="15" thickBot="1" x14ac:dyDescent="0.25">
      <c r="A10" s="604" t="s">
        <v>0</v>
      </c>
      <c r="B10" s="605" t="s">
        <v>549</v>
      </c>
      <c r="C10" s="606" t="s">
        <v>550</v>
      </c>
      <c r="D10" s="606" t="s">
        <v>551</v>
      </c>
      <c r="E10" s="607" t="s">
        <v>552</v>
      </c>
      <c r="F10" s="607" t="s">
        <v>553</v>
      </c>
      <c r="G10" s="607">
        <v>1</v>
      </c>
      <c r="H10" s="608">
        <v>2</v>
      </c>
      <c r="I10" s="607">
        <v>3</v>
      </c>
      <c r="J10" s="607">
        <v>4</v>
      </c>
    </row>
    <row r="11" spans="1:10" ht="24.75" customHeight="1" x14ac:dyDescent="0.25">
      <c r="A11" s="609" t="s">
        <v>554</v>
      </c>
      <c r="B11" s="610" t="s">
        <v>555</v>
      </c>
      <c r="C11" s="611"/>
      <c r="D11" s="612"/>
      <c r="E11" s="613"/>
      <c r="F11" s="614" t="s">
        <v>492</v>
      </c>
      <c r="G11" s="615">
        <f>SUM(G12+G18+G19+G70)</f>
        <v>43990150</v>
      </c>
      <c r="H11" s="615">
        <f>SUM(H12+H18+H19+H70)</f>
        <v>43990150</v>
      </c>
      <c r="I11" s="615">
        <f>SUM(I12+I18+I19+I70)</f>
        <v>6286215</v>
      </c>
      <c r="J11" s="616">
        <f t="shared" ref="J11:J60" si="0">SUM($I11/H11)*100</f>
        <v>14.290051295574122</v>
      </c>
    </row>
    <row r="12" spans="1:10" ht="18.95" customHeight="1" x14ac:dyDescent="0.25">
      <c r="A12" s="617" t="s">
        <v>554</v>
      </c>
      <c r="B12" s="618"/>
      <c r="C12" s="619" t="s">
        <v>556</v>
      </c>
      <c r="D12" s="619"/>
      <c r="E12" s="620"/>
      <c r="F12" s="621" t="s">
        <v>557</v>
      </c>
      <c r="G12" s="622">
        <f>SUM(G13+G14+G16+G17)</f>
        <v>17595248</v>
      </c>
      <c r="H12" s="622">
        <f>SUM(H13+H14+H16+H17)</f>
        <v>17595248</v>
      </c>
      <c r="I12" s="622">
        <f>SUM(I13+I14+I16+I17)</f>
        <v>2417951</v>
      </c>
      <c r="J12" s="623">
        <f t="shared" si="0"/>
        <v>13.742068312989961</v>
      </c>
    </row>
    <row r="13" spans="1:10" ht="18.95" customHeight="1" x14ac:dyDescent="0.25">
      <c r="A13" s="624" t="s">
        <v>554</v>
      </c>
      <c r="B13" s="618"/>
      <c r="C13" s="619"/>
      <c r="D13" s="625" t="s">
        <v>558</v>
      </c>
      <c r="E13" s="626"/>
      <c r="F13" s="627" t="s">
        <v>559</v>
      </c>
      <c r="G13" s="628">
        <v>15663825</v>
      </c>
      <c r="H13" s="628">
        <v>15663825</v>
      </c>
      <c r="I13" s="628">
        <v>2284635</v>
      </c>
      <c r="J13" s="629">
        <f t="shared" si="0"/>
        <v>14.585422143058926</v>
      </c>
    </row>
    <row r="14" spans="1:10" ht="18.95" customHeight="1" x14ac:dyDescent="0.25">
      <c r="A14" s="624" t="s">
        <v>554</v>
      </c>
      <c r="B14" s="618"/>
      <c r="C14" s="619"/>
      <c r="D14" s="625" t="s">
        <v>560</v>
      </c>
      <c r="E14" s="626"/>
      <c r="F14" s="627" t="s">
        <v>561</v>
      </c>
      <c r="G14" s="628">
        <f>SUM(G15:G15)</f>
        <v>145200</v>
      </c>
      <c r="H14" s="628">
        <f>SUM(H15:H15)</f>
        <v>145200</v>
      </c>
      <c r="I14" s="628">
        <f>SUM(I15:I15)</f>
        <v>43286</v>
      </c>
      <c r="J14" s="629">
        <f t="shared" si="0"/>
        <v>29.81129476584022</v>
      </c>
    </row>
    <row r="15" spans="1:10" ht="18.95" customHeight="1" x14ac:dyDescent="0.2">
      <c r="A15" s="630" t="s">
        <v>554</v>
      </c>
      <c r="B15" s="631"/>
      <c r="C15" s="632"/>
      <c r="D15" s="633"/>
      <c r="E15" s="634" t="s">
        <v>562</v>
      </c>
      <c r="F15" s="635" t="s">
        <v>563</v>
      </c>
      <c r="G15" s="636">
        <v>145200</v>
      </c>
      <c r="H15" s="636">
        <v>145200</v>
      </c>
      <c r="I15" s="636">
        <v>43286</v>
      </c>
      <c r="J15" s="637">
        <f t="shared" si="0"/>
        <v>29.81129476584022</v>
      </c>
    </row>
    <row r="16" spans="1:10" ht="18.95" customHeight="1" x14ac:dyDescent="0.25">
      <c r="A16" s="624" t="s">
        <v>554</v>
      </c>
      <c r="B16" s="618"/>
      <c r="C16" s="619"/>
      <c r="D16" s="625" t="s">
        <v>564</v>
      </c>
      <c r="E16" s="626"/>
      <c r="F16" s="627" t="s">
        <v>565</v>
      </c>
      <c r="G16" s="628">
        <v>3600</v>
      </c>
      <c r="H16" s="628">
        <v>3600</v>
      </c>
      <c r="I16" s="628">
        <v>470</v>
      </c>
      <c r="J16" s="629">
        <f t="shared" si="0"/>
        <v>13.055555555555557</v>
      </c>
    </row>
    <row r="17" spans="1:10" ht="18.95" customHeight="1" x14ac:dyDescent="0.25">
      <c r="A17" s="624" t="s">
        <v>554</v>
      </c>
      <c r="B17" s="618"/>
      <c r="C17" s="619"/>
      <c r="D17" s="625" t="s">
        <v>566</v>
      </c>
      <c r="E17" s="626"/>
      <c r="F17" s="627" t="s">
        <v>567</v>
      </c>
      <c r="G17" s="628">
        <v>1782623</v>
      </c>
      <c r="H17" s="628">
        <v>1782623</v>
      </c>
      <c r="I17" s="628">
        <v>89560</v>
      </c>
      <c r="J17" s="629">
        <f t="shared" si="0"/>
        <v>5.0240572459796597</v>
      </c>
    </row>
    <row r="18" spans="1:10" ht="18.95" customHeight="1" x14ac:dyDescent="0.25">
      <c r="A18" s="617" t="s">
        <v>554</v>
      </c>
      <c r="B18" s="638"/>
      <c r="C18" s="639" t="s">
        <v>568</v>
      </c>
      <c r="D18" s="639"/>
      <c r="E18" s="640"/>
      <c r="F18" s="641" t="s">
        <v>569</v>
      </c>
      <c r="G18" s="642">
        <v>6898562</v>
      </c>
      <c r="H18" s="642">
        <v>6898562</v>
      </c>
      <c r="I18" s="643">
        <v>960044</v>
      </c>
      <c r="J18" s="623">
        <f t="shared" si="0"/>
        <v>13.916581455671487</v>
      </c>
    </row>
    <row r="19" spans="1:10" ht="18.95" customHeight="1" x14ac:dyDescent="0.25">
      <c r="A19" s="617" t="s">
        <v>554</v>
      </c>
      <c r="B19" s="638"/>
      <c r="C19" s="652" t="s">
        <v>592</v>
      </c>
      <c r="D19" s="639"/>
      <c r="E19" s="653"/>
      <c r="F19" s="641" t="s">
        <v>593</v>
      </c>
      <c r="G19" s="654">
        <f>SUM(G20+G23+G28+G37+G49+G43+G52)</f>
        <v>19044726</v>
      </c>
      <c r="H19" s="654">
        <f>SUM(H20+H23+H28+H37+H49+H43+H52)</f>
        <v>19044726</v>
      </c>
      <c r="I19" s="655">
        <f>SUM(I20+I23+I28+I37+I49+I43+I52)</f>
        <v>2880292</v>
      </c>
      <c r="J19" s="623">
        <f t="shared" si="0"/>
        <v>15.123830082932146</v>
      </c>
    </row>
    <row r="20" spans="1:10" ht="18.95" customHeight="1" x14ac:dyDescent="0.2">
      <c r="A20" s="624" t="s">
        <v>554</v>
      </c>
      <c r="B20" s="656"/>
      <c r="C20" s="657"/>
      <c r="D20" s="625" t="s">
        <v>594</v>
      </c>
      <c r="E20" s="658"/>
      <c r="F20" s="627" t="s">
        <v>595</v>
      </c>
      <c r="G20" s="659">
        <f>SUM(G21:G22)</f>
        <v>62085</v>
      </c>
      <c r="H20" s="659">
        <f>SUM(H21:H22)</f>
        <v>62085</v>
      </c>
      <c r="I20" s="659">
        <f>SUM(I21:I22)</f>
        <v>2947</v>
      </c>
      <c r="J20" s="629">
        <f t="shared" si="0"/>
        <v>4.7467182089071436</v>
      </c>
    </row>
    <row r="21" spans="1:10" ht="18.95" customHeight="1" x14ac:dyDescent="0.2">
      <c r="A21" s="630" t="s">
        <v>554</v>
      </c>
      <c r="B21" s="656"/>
      <c r="C21" s="660"/>
      <c r="D21" s="661"/>
      <c r="E21" s="662">
        <v>631001</v>
      </c>
      <c r="F21" s="663" t="s">
        <v>596</v>
      </c>
      <c r="G21" s="664">
        <v>42085</v>
      </c>
      <c r="H21" s="664">
        <v>42085</v>
      </c>
      <c r="I21" s="664">
        <v>2687</v>
      </c>
      <c r="J21" s="637">
        <f t="shared" si="0"/>
        <v>6.3846976357371981</v>
      </c>
    </row>
    <row r="22" spans="1:10" ht="18.95" customHeight="1" x14ac:dyDescent="0.2">
      <c r="A22" s="630" t="s">
        <v>554</v>
      </c>
      <c r="B22" s="656"/>
      <c r="C22" s="660"/>
      <c r="D22" s="661"/>
      <c r="E22" s="662">
        <v>631002</v>
      </c>
      <c r="F22" s="663" t="s">
        <v>597</v>
      </c>
      <c r="G22" s="664">
        <v>20000</v>
      </c>
      <c r="H22" s="664">
        <v>20000</v>
      </c>
      <c r="I22" s="664">
        <v>260</v>
      </c>
      <c r="J22" s="637">
        <f t="shared" si="0"/>
        <v>1.3</v>
      </c>
    </row>
    <row r="23" spans="1:10" ht="18.95" customHeight="1" x14ac:dyDescent="0.2">
      <c r="A23" s="624" t="s">
        <v>554</v>
      </c>
      <c r="B23" s="656"/>
      <c r="C23" s="657"/>
      <c r="D23" s="625" t="s">
        <v>599</v>
      </c>
      <c r="E23" s="658"/>
      <c r="F23" s="627" t="s">
        <v>600</v>
      </c>
      <c r="G23" s="659">
        <f>SUM(G24:G27)</f>
        <v>5849355</v>
      </c>
      <c r="H23" s="659">
        <f>SUM(H24:H27)</f>
        <v>5804355</v>
      </c>
      <c r="I23" s="659">
        <f>SUM(I24:I27)</f>
        <v>1217647</v>
      </c>
      <c r="J23" s="629">
        <f t="shared" si="0"/>
        <v>20.978162086915773</v>
      </c>
    </row>
    <row r="24" spans="1:10" ht="18.95" customHeight="1" x14ac:dyDescent="0.2">
      <c r="A24" s="630" t="s">
        <v>554</v>
      </c>
      <c r="B24" s="656"/>
      <c r="C24" s="657"/>
      <c r="D24" s="665"/>
      <c r="E24" s="666">
        <v>632001</v>
      </c>
      <c r="F24" s="667" t="s">
        <v>601</v>
      </c>
      <c r="G24" s="664">
        <v>633195</v>
      </c>
      <c r="H24" s="664">
        <v>588195</v>
      </c>
      <c r="I24" s="664">
        <v>81538</v>
      </c>
      <c r="J24" s="637">
        <f t="shared" si="0"/>
        <v>13.862409575055892</v>
      </c>
    </row>
    <row r="25" spans="1:10" ht="18.95" customHeight="1" x14ac:dyDescent="0.2">
      <c r="A25" s="630" t="s">
        <v>554</v>
      </c>
      <c r="B25" s="656"/>
      <c r="C25" s="657"/>
      <c r="D25" s="665"/>
      <c r="E25" s="666">
        <v>632002</v>
      </c>
      <c r="F25" s="667" t="s">
        <v>602</v>
      </c>
      <c r="G25" s="664">
        <v>70050</v>
      </c>
      <c r="H25" s="664">
        <v>70050</v>
      </c>
      <c r="I25" s="664">
        <v>6929</v>
      </c>
      <c r="J25" s="637">
        <f t="shared" si="0"/>
        <v>9.891506067094932</v>
      </c>
    </row>
    <row r="26" spans="1:10" ht="18.95" customHeight="1" x14ac:dyDescent="0.2">
      <c r="A26" s="630" t="s">
        <v>554</v>
      </c>
      <c r="B26" s="656"/>
      <c r="C26" s="657"/>
      <c r="D26" s="665"/>
      <c r="E26" s="666">
        <v>632003</v>
      </c>
      <c r="F26" s="668" t="s">
        <v>603</v>
      </c>
      <c r="G26" s="664">
        <v>3804360</v>
      </c>
      <c r="H26" s="664">
        <f>3694958+109402</f>
        <v>3804360</v>
      </c>
      <c r="I26" s="664">
        <v>984337</v>
      </c>
      <c r="J26" s="637">
        <f t="shared" si="0"/>
        <v>25.873918346318437</v>
      </c>
    </row>
    <row r="27" spans="1:10" ht="18.95" customHeight="1" x14ac:dyDescent="0.2">
      <c r="A27" s="630" t="s">
        <v>554</v>
      </c>
      <c r="B27" s="656"/>
      <c r="C27" s="657"/>
      <c r="D27" s="665"/>
      <c r="E27" s="666">
        <v>632004</v>
      </c>
      <c r="F27" s="668" t="s">
        <v>604</v>
      </c>
      <c r="G27" s="664">
        <v>1341750</v>
      </c>
      <c r="H27" s="664">
        <v>1341750</v>
      </c>
      <c r="I27" s="664">
        <v>144843</v>
      </c>
      <c r="J27" s="637">
        <f t="shared" si="0"/>
        <v>10.795081050866406</v>
      </c>
    </row>
    <row r="28" spans="1:10" ht="18.95" customHeight="1" x14ac:dyDescent="0.2">
      <c r="A28" s="624" t="s">
        <v>554</v>
      </c>
      <c r="B28" s="656"/>
      <c r="C28" s="657"/>
      <c r="D28" s="625" t="s">
        <v>605</v>
      </c>
      <c r="E28" s="658"/>
      <c r="F28" s="627" t="s">
        <v>606</v>
      </c>
      <c r="G28" s="659">
        <f>SUM(G29:G36)</f>
        <v>447849</v>
      </c>
      <c r="H28" s="659">
        <f>SUM(H29:H36)</f>
        <v>455849</v>
      </c>
      <c r="I28" s="659">
        <f>SUM(I29:I36)</f>
        <v>20165</v>
      </c>
      <c r="J28" s="629">
        <f t="shared" si="0"/>
        <v>4.4236139598858397</v>
      </c>
    </row>
    <row r="29" spans="1:10" ht="18.95" customHeight="1" x14ac:dyDescent="0.2">
      <c r="A29" s="630" t="s">
        <v>554</v>
      </c>
      <c r="B29" s="656"/>
      <c r="C29" s="657"/>
      <c r="D29" s="669"/>
      <c r="E29" s="670" t="s">
        <v>607</v>
      </c>
      <c r="F29" s="671" t="s">
        <v>608</v>
      </c>
      <c r="G29" s="648">
        <v>15705</v>
      </c>
      <c r="H29" s="648">
        <v>18705</v>
      </c>
      <c r="I29" s="648">
        <v>1075</v>
      </c>
      <c r="J29" s="637">
        <f t="shared" si="0"/>
        <v>5.7471264367816088</v>
      </c>
    </row>
    <row r="30" spans="1:10" ht="18.95" customHeight="1" x14ac:dyDescent="0.2">
      <c r="A30" s="630" t="s">
        <v>554</v>
      </c>
      <c r="B30" s="656"/>
      <c r="C30" s="657"/>
      <c r="D30" s="669"/>
      <c r="E30" s="670" t="s">
        <v>611</v>
      </c>
      <c r="F30" s="671" t="s">
        <v>612</v>
      </c>
      <c r="G30" s="648">
        <v>600</v>
      </c>
      <c r="H30" s="648">
        <v>600</v>
      </c>
      <c r="I30" s="648">
        <v>0</v>
      </c>
      <c r="J30" s="637">
        <f t="shared" si="0"/>
        <v>0</v>
      </c>
    </row>
    <row r="31" spans="1:10" ht="18.95" customHeight="1" x14ac:dyDescent="0.2">
      <c r="A31" s="630" t="s">
        <v>554</v>
      </c>
      <c r="B31" s="656"/>
      <c r="C31" s="657"/>
      <c r="D31" s="669"/>
      <c r="E31" s="670" t="s">
        <v>613</v>
      </c>
      <c r="F31" s="671" t="s">
        <v>614</v>
      </c>
      <c r="G31" s="648">
        <v>5569</v>
      </c>
      <c r="H31" s="648">
        <v>5569</v>
      </c>
      <c r="I31" s="648">
        <v>183</v>
      </c>
      <c r="J31" s="637">
        <f t="shared" si="0"/>
        <v>3.286047764410128</v>
      </c>
    </row>
    <row r="32" spans="1:10" ht="18.95" customHeight="1" x14ac:dyDescent="0.2">
      <c r="A32" s="630" t="s">
        <v>554</v>
      </c>
      <c r="B32" s="656"/>
      <c r="C32" s="657"/>
      <c r="D32" s="669"/>
      <c r="E32" s="670" t="s">
        <v>615</v>
      </c>
      <c r="F32" s="671" t="s">
        <v>616</v>
      </c>
      <c r="G32" s="648">
        <v>382850</v>
      </c>
      <c r="H32" s="648">
        <v>387850</v>
      </c>
      <c r="I32" s="648">
        <v>17763</v>
      </c>
      <c r="J32" s="637">
        <f t="shared" si="0"/>
        <v>4.5798633492329506</v>
      </c>
    </row>
    <row r="33" spans="1:10" ht="18.95" customHeight="1" x14ac:dyDescent="0.2">
      <c r="A33" s="630" t="s">
        <v>554</v>
      </c>
      <c r="B33" s="656"/>
      <c r="C33" s="657"/>
      <c r="D33" s="669"/>
      <c r="E33" s="670" t="s">
        <v>617</v>
      </c>
      <c r="F33" s="671" t="s">
        <v>618</v>
      </c>
      <c r="G33" s="648">
        <v>11000</v>
      </c>
      <c r="H33" s="648">
        <v>11000</v>
      </c>
      <c r="I33" s="648">
        <v>196</v>
      </c>
      <c r="J33" s="637">
        <f t="shared" si="0"/>
        <v>1.781818181818182</v>
      </c>
    </row>
    <row r="34" spans="1:10" ht="18.95" customHeight="1" x14ac:dyDescent="0.2">
      <c r="A34" s="630" t="s">
        <v>554</v>
      </c>
      <c r="B34" s="656"/>
      <c r="C34" s="657"/>
      <c r="D34" s="669"/>
      <c r="E34" s="670" t="s">
        <v>619</v>
      </c>
      <c r="F34" s="671" t="s">
        <v>620</v>
      </c>
      <c r="G34" s="648">
        <v>9425</v>
      </c>
      <c r="H34" s="648">
        <v>9425</v>
      </c>
      <c r="I34" s="648">
        <v>232</v>
      </c>
      <c r="J34" s="637">
        <f t="shared" si="0"/>
        <v>2.4615384615384617</v>
      </c>
    </row>
    <row r="35" spans="1:10" ht="18.95" customHeight="1" x14ac:dyDescent="0.2">
      <c r="A35" s="630" t="s">
        <v>554</v>
      </c>
      <c r="B35" s="656"/>
      <c r="C35" s="657"/>
      <c r="D35" s="669"/>
      <c r="E35" s="670" t="s">
        <v>621</v>
      </c>
      <c r="F35" s="671" t="s">
        <v>622</v>
      </c>
      <c r="G35" s="648">
        <v>10000</v>
      </c>
      <c r="H35" s="648">
        <v>10000</v>
      </c>
      <c r="I35" s="648">
        <v>0</v>
      </c>
      <c r="J35" s="637">
        <f t="shared" si="0"/>
        <v>0</v>
      </c>
    </row>
    <row r="36" spans="1:10" ht="18.95" customHeight="1" x14ac:dyDescent="0.2">
      <c r="A36" s="630" t="s">
        <v>554</v>
      </c>
      <c r="B36" s="656"/>
      <c r="C36" s="657"/>
      <c r="D36" s="669"/>
      <c r="E36" s="670" t="s">
        <v>623</v>
      </c>
      <c r="F36" s="671" t="s">
        <v>624</v>
      </c>
      <c r="G36" s="648">
        <v>12700</v>
      </c>
      <c r="H36" s="648">
        <v>12700</v>
      </c>
      <c r="I36" s="648">
        <v>716</v>
      </c>
      <c r="J36" s="637">
        <f t="shared" si="0"/>
        <v>5.6377952755905518</v>
      </c>
    </row>
    <row r="37" spans="1:10" ht="18.95" customHeight="1" x14ac:dyDescent="0.2">
      <c r="A37" s="624" t="s">
        <v>554</v>
      </c>
      <c r="B37" s="656"/>
      <c r="C37" s="657"/>
      <c r="D37" s="625" t="s">
        <v>625</v>
      </c>
      <c r="E37" s="658"/>
      <c r="F37" s="627" t="s">
        <v>626</v>
      </c>
      <c r="G37" s="659">
        <f>SUM(G38:G42)</f>
        <v>105896</v>
      </c>
      <c r="H37" s="659">
        <f>SUM(H38:H42)</f>
        <v>110896</v>
      </c>
      <c r="I37" s="659">
        <f>SUM(I38:I42)</f>
        <v>19300</v>
      </c>
      <c r="J37" s="629">
        <f t="shared" si="0"/>
        <v>17.403693550714184</v>
      </c>
    </row>
    <row r="38" spans="1:10" ht="18.95" customHeight="1" x14ac:dyDescent="0.2">
      <c r="A38" s="630" t="s">
        <v>554</v>
      </c>
      <c r="B38" s="656"/>
      <c r="C38" s="657"/>
      <c r="D38" s="665"/>
      <c r="E38" s="666">
        <v>634001</v>
      </c>
      <c r="F38" s="672" t="s">
        <v>627</v>
      </c>
      <c r="G38" s="664">
        <v>80950</v>
      </c>
      <c r="H38" s="664">
        <v>80950</v>
      </c>
      <c r="I38" s="664">
        <v>6290</v>
      </c>
      <c r="J38" s="637">
        <f t="shared" si="0"/>
        <v>7.7702285361334154</v>
      </c>
    </row>
    <row r="39" spans="1:10" ht="18.95" customHeight="1" x14ac:dyDescent="0.2">
      <c r="A39" s="630" t="s">
        <v>554</v>
      </c>
      <c r="B39" s="656"/>
      <c r="C39" s="657"/>
      <c r="D39" s="665"/>
      <c r="E39" s="666">
        <v>634002</v>
      </c>
      <c r="F39" s="672" t="s">
        <v>628</v>
      </c>
      <c r="G39" s="664">
        <v>11874</v>
      </c>
      <c r="H39" s="664">
        <v>11874</v>
      </c>
      <c r="I39" s="664">
        <v>2019</v>
      </c>
      <c r="J39" s="637">
        <f t="shared" si="0"/>
        <v>17.003537139969684</v>
      </c>
    </row>
    <row r="40" spans="1:10" ht="18.95" customHeight="1" x14ac:dyDescent="0.2">
      <c r="A40" s="630" t="s">
        <v>554</v>
      </c>
      <c r="B40" s="656"/>
      <c r="C40" s="657"/>
      <c r="D40" s="673"/>
      <c r="E40" s="674" t="s">
        <v>629</v>
      </c>
      <c r="F40" s="671" t="s">
        <v>630</v>
      </c>
      <c r="G40" s="664">
        <v>11072</v>
      </c>
      <c r="H40" s="664">
        <v>11072</v>
      </c>
      <c r="I40" s="664">
        <v>8141</v>
      </c>
      <c r="J40" s="637">
        <f t="shared" si="0"/>
        <v>73.527817919075147</v>
      </c>
    </row>
    <row r="41" spans="1:10" ht="18.95" customHeight="1" x14ac:dyDescent="0.2">
      <c r="A41" s="630" t="s">
        <v>554</v>
      </c>
      <c r="B41" s="656"/>
      <c r="C41" s="657"/>
      <c r="D41" s="673"/>
      <c r="E41" s="666">
        <v>634004</v>
      </c>
      <c r="F41" s="675" t="s">
        <v>631</v>
      </c>
      <c r="G41" s="664">
        <v>500</v>
      </c>
      <c r="H41" s="664">
        <v>5500</v>
      </c>
      <c r="I41" s="664">
        <v>1890</v>
      </c>
      <c r="J41" s="637">
        <f t="shared" si="0"/>
        <v>34.36363636363636</v>
      </c>
    </row>
    <row r="42" spans="1:10" ht="18.95" customHeight="1" x14ac:dyDescent="0.2">
      <c r="A42" s="630" t="s">
        <v>554</v>
      </c>
      <c r="B42" s="656"/>
      <c r="C42" s="657"/>
      <c r="D42" s="673"/>
      <c r="E42" s="666">
        <v>634005</v>
      </c>
      <c r="F42" s="675" t="s">
        <v>632</v>
      </c>
      <c r="G42" s="664">
        <v>1500</v>
      </c>
      <c r="H42" s="664">
        <v>1500</v>
      </c>
      <c r="I42" s="664">
        <v>960</v>
      </c>
      <c r="J42" s="637">
        <f t="shared" si="0"/>
        <v>64</v>
      </c>
    </row>
    <row r="43" spans="1:10" ht="18.95" customHeight="1" x14ac:dyDescent="0.2">
      <c r="A43" s="624" t="s">
        <v>554</v>
      </c>
      <c r="B43" s="656"/>
      <c r="C43" s="657"/>
      <c r="D43" s="625" t="s">
        <v>633</v>
      </c>
      <c r="E43" s="676"/>
      <c r="F43" s="627" t="s">
        <v>634</v>
      </c>
      <c r="G43" s="659">
        <f>SUM(G44:G48)</f>
        <v>9573973</v>
      </c>
      <c r="H43" s="659">
        <f>SUM(H44:H48)</f>
        <v>9573973</v>
      </c>
      <c r="I43" s="659">
        <f>SUM(I44:I48)</f>
        <v>1071549</v>
      </c>
      <c r="J43" s="629">
        <f t="shared" si="0"/>
        <v>11.192312742055989</v>
      </c>
    </row>
    <row r="44" spans="1:10" ht="18.95" customHeight="1" x14ac:dyDescent="0.2">
      <c r="A44" s="630" t="s">
        <v>554</v>
      </c>
      <c r="B44" s="656"/>
      <c r="C44" s="657"/>
      <c r="D44" s="665"/>
      <c r="E44" s="666">
        <v>635001</v>
      </c>
      <c r="F44" s="675" t="s">
        <v>635</v>
      </c>
      <c r="G44" s="664">
        <v>15000</v>
      </c>
      <c r="H44" s="664">
        <v>15000</v>
      </c>
      <c r="I44" s="664">
        <v>1512</v>
      </c>
      <c r="J44" s="677">
        <f t="shared" si="0"/>
        <v>10.08</v>
      </c>
    </row>
    <row r="45" spans="1:10" ht="18.95" customHeight="1" x14ac:dyDescent="0.2">
      <c r="A45" s="630" t="s">
        <v>554</v>
      </c>
      <c r="B45" s="656"/>
      <c r="C45" s="657"/>
      <c r="D45" s="665"/>
      <c r="E45" s="666">
        <v>635002</v>
      </c>
      <c r="F45" s="675" t="s">
        <v>636</v>
      </c>
      <c r="G45" s="664">
        <v>9481296</v>
      </c>
      <c r="H45" s="664">
        <v>9481296</v>
      </c>
      <c r="I45" s="664">
        <v>1067784</v>
      </c>
      <c r="J45" s="677">
        <f t="shared" si="0"/>
        <v>11.262004687966707</v>
      </c>
    </row>
    <row r="46" spans="1:10" ht="18.95" customHeight="1" x14ac:dyDescent="0.2">
      <c r="A46" s="630" t="s">
        <v>554</v>
      </c>
      <c r="B46" s="656"/>
      <c r="C46" s="657"/>
      <c r="D46" s="665"/>
      <c r="E46" s="666">
        <v>635003</v>
      </c>
      <c r="F46" s="675" t="s">
        <v>637</v>
      </c>
      <c r="G46" s="664">
        <v>2250</v>
      </c>
      <c r="H46" s="664">
        <v>2250</v>
      </c>
      <c r="I46" s="664">
        <v>0</v>
      </c>
      <c r="J46" s="677">
        <f t="shared" si="0"/>
        <v>0</v>
      </c>
    </row>
    <row r="47" spans="1:10" ht="18.95" customHeight="1" x14ac:dyDescent="0.2">
      <c r="A47" s="630" t="s">
        <v>554</v>
      </c>
      <c r="B47" s="656"/>
      <c r="C47" s="657"/>
      <c r="D47" s="665"/>
      <c r="E47" s="666">
        <v>635004</v>
      </c>
      <c r="F47" s="675" t="s">
        <v>638</v>
      </c>
      <c r="G47" s="664">
        <v>35550</v>
      </c>
      <c r="H47" s="664">
        <v>35550</v>
      </c>
      <c r="I47" s="664">
        <v>440</v>
      </c>
      <c r="J47" s="677">
        <f t="shared" si="0"/>
        <v>1.2376933895921238</v>
      </c>
    </row>
    <row r="48" spans="1:10" ht="18.95" customHeight="1" x14ac:dyDescent="0.2">
      <c r="A48" s="630" t="s">
        <v>554</v>
      </c>
      <c r="B48" s="656"/>
      <c r="C48" s="657"/>
      <c r="D48" s="665"/>
      <c r="E48" s="666">
        <v>635006</v>
      </c>
      <c r="F48" s="672" t="s">
        <v>639</v>
      </c>
      <c r="G48" s="664">
        <v>39877</v>
      </c>
      <c r="H48" s="664">
        <v>39877</v>
      </c>
      <c r="I48" s="664">
        <v>1813</v>
      </c>
      <c r="J48" s="677">
        <f t="shared" si="0"/>
        <v>4.5464804273139903</v>
      </c>
    </row>
    <row r="49" spans="1:10" ht="18.95" customHeight="1" x14ac:dyDescent="0.2">
      <c r="A49" s="624" t="s">
        <v>554</v>
      </c>
      <c r="B49" s="656"/>
      <c r="C49" s="657"/>
      <c r="D49" s="625" t="s">
        <v>640</v>
      </c>
      <c r="E49" s="658"/>
      <c r="F49" s="627" t="s">
        <v>641</v>
      </c>
      <c r="G49" s="659">
        <f>SUM(G50:G51)</f>
        <v>276000</v>
      </c>
      <c r="H49" s="659">
        <f>SUM(H50:H51)</f>
        <v>276000</v>
      </c>
      <c r="I49" s="659">
        <f>SUM(I50:I51)</f>
        <v>52259</v>
      </c>
      <c r="J49" s="629">
        <f t="shared" si="0"/>
        <v>18.934420289855073</v>
      </c>
    </row>
    <row r="50" spans="1:10" ht="18.95" customHeight="1" x14ac:dyDescent="0.2">
      <c r="A50" s="630" t="s">
        <v>554</v>
      </c>
      <c r="B50" s="656"/>
      <c r="C50" s="657"/>
      <c r="D50" s="678"/>
      <c r="E50" s="666">
        <v>636001</v>
      </c>
      <c r="F50" s="679" t="s">
        <v>642</v>
      </c>
      <c r="G50" s="664">
        <v>274000</v>
      </c>
      <c r="H50" s="664">
        <v>274000</v>
      </c>
      <c r="I50" s="664">
        <v>52066</v>
      </c>
      <c r="J50" s="637">
        <f t="shared" si="0"/>
        <v>19.002189781021897</v>
      </c>
    </row>
    <row r="51" spans="1:10" ht="18" customHeight="1" x14ac:dyDescent="0.2">
      <c r="A51" s="630" t="s">
        <v>554</v>
      </c>
      <c r="B51" s="656"/>
      <c r="C51" s="657"/>
      <c r="D51" s="678"/>
      <c r="E51" s="666">
        <v>636002</v>
      </c>
      <c r="F51" s="679" t="s">
        <v>643</v>
      </c>
      <c r="G51" s="664">
        <v>2000</v>
      </c>
      <c r="H51" s="664">
        <v>2000</v>
      </c>
      <c r="I51" s="664">
        <v>193</v>
      </c>
      <c r="J51" s="637">
        <f t="shared" si="0"/>
        <v>9.65</v>
      </c>
    </row>
    <row r="52" spans="1:10" ht="18.95" customHeight="1" x14ac:dyDescent="0.2">
      <c r="A52" s="624" t="s">
        <v>554</v>
      </c>
      <c r="B52" s="656"/>
      <c r="C52" s="657"/>
      <c r="D52" s="625" t="s">
        <v>644</v>
      </c>
      <c r="E52" s="658"/>
      <c r="F52" s="627" t="s">
        <v>645</v>
      </c>
      <c r="G52" s="659">
        <f>SUM(G53:G69)</f>
        <v>2729568</v>
      </c>
      <c r="H52" s="659">
        <f>SUM(H53:H69)</f>
        <v>2761568</v>
      </c>
      <c r="I52" s="659">
        <f>SUM(I53:I69)</f>
        <v>496425</v>
      </c>
      <c r="J52" s="629">
        <f t="shared" si="0"/>
        <v>17.976200477409936</v>
      </c>
    </row>
    <row r="53" spans="1:10" ht="18.95" customHeight="1" x14ac:dyDescent="0.2">
      <c r="A53" s="630" t="s">
        <v>554</v>
      </c>
      <c r="B53" s="656"/>
      <c r="C53" s="657"/>
      <c r="D53" s="669"/>
      <c r="E53" s="670" t="s">
        <v>646</v>
      </c>
      <c r="F53" s="671" t="s">
        <v>647</v>
      </c>
      <c r="G53" s="664">
        <v>20070</v>
      </c>
      <c r="H53" s="664">
        <v>20070</v>
      </c>
      <c r="I53" s="664">
        <v>4462</v>
      </c>
      <c r="J53" s="677">
        <f t="shared" si="0"/>
        <v>22.232187344294967</v>
      </c>
    </row>
    <row r="54" spans="1:10" ht="18.95" customHeight="1" x14ac:dyDescent="0.2">
      <c r="A54" s="630" t="s">
        <v>554</v>
      </c>
      <c r="B54" s="656"/>
      <c r="C54" s="657"/>
      <c r="D54" s="669"/>
      <c r="E54" s="670" t="s">
        <v>648</v>
      </c>
      <c r="F54" s="671" t="s">
        <v>649</v>
      </c>
      <c r="G54" s="664">
        <v>7750</v>
      </c>
      <c r="H54" s="664">
        <v>7750</v>
      </c>
      <c r="I54" s="664">
        <v>448</v>
      </c>
      <c r="J54" s="677">
        <f t="shared" si="0"/>
        <v>5.7806451612903222</v>
      </c>
    </row>
    <row r="55" spans="1:10" ht="18.95" customHeight="1" x14ac:dyDescent="0.2">
      <c r="A55" s="630" t="s">
        <v>554</v>
      </c>
      <c r="B55" s="656"/>
      <c r="C55" s="657"/>
      <c r="D55" s="669"/>
      <c r="E55" s="670" t="s">
        <v>650</v>
      </c>
      <c r="F55" s="671" t="s">
        <v>651</v>
      </c>
      <c r="G55" s="664">
        <v>465254</v>
      </c>
      <c r="H55" s="664">
        <v>495254</v>
      </c>
      <c r="I55" s="664">
        <v>28913</v>
      </c>
      <c r="J55" s="677">
        <f t="shared" si="0"/>
        <v>5.8380144329980173</v>
      </c>
    </row>
    <row r="56" spans="1:10" ht="18.95" customHeight="1" x14ac:dyDescent="0.2">
      <c r="A56" s="630" t="s">
        <v>554</v>
      </c>
      <c r="B56" s="656"/>
      <c r="C56" s="657"/>
      <c r="D56" s="669"/>
      <c r="E56" s="670" t="s">
        <v>652</v>
      </c>
      <c r="F56" s="671" t="s">
        <v>653</v>
      </c>
      <c r="G56" s="664">
        <v>165430</v>
      </c>
      <c r="H56" s="664">
        <v>165430</v>
      </c>
      <c r="I56" s="664">
        <v>20930</v>
      </c>
      <c r="J56" s="677">
        <f t="shared" si="0"/>
        <v>12.651876926796831</v>
      </c>
    </row>
    <row r="57" spans="1:10" ht="18.95" customHeight="1" x14ac:dyDescent="0.2">
      <c r="A57" s="630" t="s">
        <v>554</v>
      </c>
      <c r="B57" s="656"/>
      <c r="C57" s="657"/>
      <c r="D57" s="669"/>
      <c r="E57" s="670" t="s">
        <v>654</v>
      </c>
      <c r="F57" s="671" t="s">
        <v>595</v>
      </c>
      <c r="G57" s="664">
        <v>170</v>
      </c>
      <c r="H57" s="664">
        <v>170</v>
      </c>
      <c r="I57" s="664">
        <v>18</v>
      </c>
      <c r="J57" s="677">
        <f t="shared" si="0"/>
        <v>10.588235294117647</v>
      </c>
    </row>
    <row r="58" spans="1:10" ht="18.95" customHeight="1" x14ac:dyDescent="0.2">
      <c r="A58" s="630" t="s">
        <v>554</v>
      </c>
      <c r="B58" s="656"/>
      <c r="C58" s="657"/>
      <c r="D58" s="669"/>
      <c r="E58" s="670" t="s">
        <v>657</v>
      </c>
      <c r="F58" s="671" t="s">
        <v>658</v>
      </c>
      <c r="G58" s="664">
        <v>1000</v>
      </c>
      <c r="H58" s="664">
        <v>3000</v>
      </c>
      <c r="I58" s="664">
        <v>121</v>
      </c>
      <c r="J58" s="677">
        <f t="shared" si="0"/>
        <v>4.0333333333333332</v>
      </c>
    </row>
    <row r="59" spans="1:10" ht="18.95" customHeight="1" x14ac:dyDescent="0.2">
      <c r="A59" s="630" t="s">
        <v>554</v>
      </c>
      <c r="B59" s="656"/>
      <c r="C59" s="657"/>
      <c r="D59" s="669"/>
      <c r="E59" s="670" t="s">
        <v>659</v>
      </c>
      <c r="F59" s="671" t="s">
        <v>660</v>
      </c>
      <c r="G59" s="664">
        <v>769041</v>
      </c>
      <c r="H59" s="664">
        <v>769041</v>
      </c>
      <c r="I59" s="664">
        <v>251892</v>
      </c>
      <c r="J59" s="677">
        <f t="shared" si="0"/>
        <v>32.754040421772054</v>
      </c>
    </row>
    <row r="60" spans="1:10" ht="18.95" customHeight="1" x14ac:dyDescent="0.2">
      <c r="A60" s="630" t="s">
        <v>554</v>
      </c>
      <c r="B60" s="656"/>
      <c r="C60" s="657"/>
      <c r="D60" s="669"/>
      <c r="E60" s="670" t="s">
        <v>661</v>
      </c>
      <c r="F60" s="671" t="s">
        <v>662</v>
      </c>
      <c r="G60" s="664">
        <v>269992</v>
      </c>
      <c r="H60" s="664">
        <v>269992</v>
      </c>
      <c r="I60" s="664">
        <v>28757</v>
      </c>
      <c r="J60" s="677">
        <f t="shared" si="0"/>
        <v>10.651056327594892</v>
      </c>
    </row>
    <row r="61" spans="1:10" ht="18.95" customHeight="1" x14ac:dyDescent="0.2">
      <c r="A61" s="630" t="s">
        <v>554</v>
      </c>
      <c r="B61" s="656"/>
      <c r="C61" s="657"/>
      <c r="D61" s="669"/>
      <c r="E61" s="670" t="s">
        <v>663</v>
      </c>
      <c r="F61" s="671" t="s">
        <v>664</v>
      </c>
      <c r="G61" s="664">
        <v>5630</v>
      </c>
      <c r="H61" s="664">
        <v>5630</v>
      </c>
      <c r="I61" s="664">
        <v>2814</v>
      </c>
      <c r="J61" s="677">
        <f t="shared" ref="J61:J78" si="1">SUM($I61/H61)*100</f>
        <v>49.982238010657191</v>
      </c>
    </row>
    <row r="62" spans="1:10" ht="18.95" customHeight="1" x14ac:dyDescent="0.2">
      <c r="A62" s="630" t="s">
        <v>554</v>
      </c>
      <c r="B62" s="656"/>
      <c r="C62" s="657"/>
      <c r="D62" s="669"/>
      <c r="E62" s="670" t="s">
        <v>665</v>
      </c>
      <c r="F62" s="671" t="s">
        <v>666</v>
      </c>
      <c r="G62" s="664">
        <v>226900</v>
      </c>
      <c r="H62" s="664">
        <v>226900</v>
      </c>
      <c r="I62" s="686">
        <v>27128</v>
      </c>
      <c r="J62" s="677">
        <f t="shared" si="1"/>
        <v>11.955927721463199</v>
      </c>
    </row>
    <row r="63" spans="1:10" ht="18.95" customHeight="1" x14ac:dyDescent="0.2">
      <c r="A63" s="630" t="s">
        <v>554</v>
      </c>
      <c r="B63" s="656"/>
      <c r="C63" s="657"/>
      <c r="D63" s="669"/>
      <c r="E63" s="670" t="s">
        <v>667</v>
      </c>
      <c r="F63" s="671" t="s">
        <v>668</v>
      </c>
      <c r="G63" s="664">
        <v>8250</v>
      </c>
      <c r="H63" s="664">
        <v>8250</v>
      </c>
      <c r="I63" s="664">
        <v>871</v>
      </c>
      <c r="J63" s="677">
        <f t="shared" si="1"/>
        <v>10.557575757575757</v>
      </c>
    </row>
    <row r="64" spans="1:10" ht="18.95" customHeight="1" x14ac:dyDescent="0.2">
      <c r="A64" s="630" t="s">
        <v>554</v>
      </c>
      <c r="B64" s="656"/>
      <c r="C64" s="657"/>
      <c r="D64" s="669"/>
      <c r="E64" s="670" t="s">
        <v>669</v>
      </c>
      <c r="F64" s="671" t="s">
        <v>670</v>
      </c>
      <c r="G64" s="664">
        <v>89685</v>
      </c>
      <c r="H64" s="664">
        <v>89685</v>
      </c>
      <c r="I64" s="664">
        <v>454</v>
      </c>
      <c r="J64" s="677">
        <f t="shared" si="1"/>
        <v>0.50621620114846411</v>
      </c>
    </row>
    <row r="65" spans="1:10" ht="18.95" customHeight="1" x14ac:dyDescent="0.2">
      <c r="A65" s="630" t="s">
        <v>554</v>
      </c>
      <c r="B65" s="656"/>
      <c r="C65" s="657"/>
      <c r="D65" s="669"/>
      <c r="E65" s="670" t="s">
        <v>671</v>
      </c>
      <c r="F65" s="671" t="s">
        <v>672</v>
      </c>
      <c r="G65" s="664">
        <v>40000</v>
      </c>
      <c r="H65" s="664">
        <v>40000</v>
      </c>
      <c r="I65" s="664">
        <v>9003</v>
      </c>
      <c r="J65" s="677">
        <f t="shared" si="1"/>
        <v>22.5075</v>
      </c>
    </row>
    <row r="66" spans="1:10" ht="18.95" customHeight="1" x14ac:dyDescent="0.2">
      <c r="A66" s="630" t="s">
        <v>673</v>
      </c>
      <c r="B66" s="656"/>
      <c r="C66" s="657"/>
      <c r="D66" s="669"/>
      <c r="E66" s="670" t="s">
        <v>674</v>
      </c>
      <c r="F66" s="671" t="s">
        <v>675</v>
      </c>
      <c r="G66" s="664">
        <v>0</v>
      </c>
      <c r="H66" s="664">
        <v>0</v>
      </c>
      <c r="I66" s="664">
        <v>81904</v>
      </c>
      <c r="J66" s="677">
        <v>0</v>
      </c>
    </row>
    <row r="67" spans="1:10" ht="18.75" customHeight="1" x14ac:dyDescent="0.2">
      <c r="A67" s="630" t="s">
        <v>554</v>
      </c>
      <c r="B67" s="656"/>
      <c r="C67" s="657"/>
      <c r="D67" s="669"/>
      <c r="E67" s="670" t="s">
        <v>676</v>
      </c>
      <c r="F67" s="671" t="s">
        <v>677</v>
      </c>
      <c r="G67" s="664">
        <v>70000</v>
      </c>
      <c r="H67" s="664">
        <v>70000</v>
      </c>
      <c r="I67" s="664">
        <v>38542</v>
      </c>
      <c r="J67" s="677">
        <f t="shared" si="1"/>
        <v>55.059999999999995</v>
      </c>
    </row>
    <row r="68" spans="1:10" ht="18.95" customHeight="1" x14ac:dyDescent="0.2">
      <c r="A68" s="630" t="s">
        <v>554</v>
      </c>
      <c r="B68" s="656"/>
      <c r="C68" s="657"/>
      <c r="D68" s="669"/>
      <c r="E68" s="670" t="s">
        <v>678</v>
      </c>
      <c r="F68" s="671" t="s">
        <v>679</v>
      </c>
      <c r="G68" s="664">
        <v>550300</v>
      </c>
      <c r="H68" s="664">
        <v>550300</v>
      </c>
      <c r="I68" s="664">
        <v>168</v>
      </c>
      <c r="J68" s="677">
        <f t="shared" si="1"/>
        <v>3.0528802471379249E-2</v>
      </c>
    </row>
    <row r="69" spans="1:10" ht="18.95" customHeight="1" x14ac:dyDescent="0.2">
      <c r="A69" s="630" t="s">
        <v>554</v>
      </c>
      <c r="B69" s="656"/>
      <c r="C69" s="657"/>
      <c r="D69" s="669"/>
      <c r="E69" s="670" t="s">
        <v>680</v>
      </c>
      <c r="F69" s="671" t="s">
        <v>681</v>
      </c>
      <c r="G69" s="664">
        <v>40096</v>
      </c>
      <c r="H69" s="664">
        <v>40096</v>
      </c>
      <c r="I69" s="664">
        <v>0</v>
      </c>
      <c r="J69" s="677">
        <f t="shared" si="1"/>
        <v>0</v>
      </c>
    </row>
    <row r="70" spans="1:10" ht="18.95" customHeight="1" x14ac:dyDescent="0.25">
      <c r="A70" s="617" t="s">
        <v>554</v>
      </c>
      <c r="B70" s="638"/>
      <c r="C70" s="652" t="s">
        <v>682</v>
      </c>
      <c r="D70" s="639"/>
      <c r="E70" s="653"/>
      <c r="F70" s="641" t="s">
        <v>683</v>
      </c>
      <c r="G70" s="687">
        <f>SUM(G71+G77)</f>
        <v>451614</v>
      </c>
      <c r="H70" s="687">
        <f>SUM(H71+H77)</f>
        <v>451614</v>
      </c>
      <c r="I70" s="687">
        <f>SUM(I71+I77)</f>
        <v>27928</v>
      </c>
      <c r="J70" s="623">
        <f t="shared" si="1"/>
        <v>6.1840421244691264</v>
      </c>
    </row>
    <row r="71" spans="1:10" ht="18.95" customHeight="1" x14ac:dyDescent="0.2">
      <c r="A71" s="624" t="s">
        <v>554</v>
      </c>
      <c r="B71" s="656"/>
      <c r="C71" s="657"/>
      <c r="D71" s="625" t="s">
        <v>684</v>
      </c>
      <c r="E71" s="658"/>
      <c r="F71" s="627" t="s">
        <v>685</v>
      </c>
      <c r="G71" s="659">
        <f>SUM(G72:G76)</f>
        <v>409614</v>
      </c>
      <c r="H71" s="659">
        <f>SUM(H72:H76)</f>
        <v>409614</v>
      </c>
      <c r="I71" s="659">
        <f>SUM(I72:I76)</f>
        <v>20928</v>
      </c>
      <c r="J71" s="629">
        <f t="shared" si="1"/>
        <v>5.1092003691280086</v>
      </c>
    </row>
    <row r="72" spans="1:10" ht="18.95" customHeight="1" x14ac:dyDescent="0.2">
      <c r="A72" s="630" t="s">
        <v>554</v>
      </c>
      <c r="B72" s="656"/>
      <c r="C72" s="657"/>
      <c r="D72" s="669"/>
      <c r="E72" s="670" t="s">
        <v>686</v>
      </c>
      <c r="F72" s="671" t="s">
        <v>687</v>
      </c>
      <c r="G72" s="664">
        <v>100000</v>
      </c>
      <c r="H72" s="664">
        <v>100000</v>
      </c>
      <c r="I72" s="686">
        <v>0</v>
      </c>
      <c r="J72" s="637">
        <f t="shared" si="1"/>
        <v>0</v>
      </c>
    </row>
    <row r="73" spans="1:10" ht="18.95" customHeight="1" x14ac:dyDescent="0.2">
      <c r="A73" s="630" t="s">
        <v>554</v>
      </c>
      <c r="B73" s="656"/>
      <c r="C73" s="657"/>
      <c r="D73" s="669"/>
      <c r="E73" s="670" t="s">
        <v>688</v>
      </c>
      <c r="F73" s="671" t="s">
        <v>689</v>
      </c>
      <c r="G73" s="664">
        <v>166014</v>
      </c>
      <c r="H73" s="664">
        <v>166014</v>
      </c>
      <c r="I73" s="686">
        <v>0</v>
      </c>
      <c r="J73" s="637">
        <f t="shared" si="1"/>
        <v>0</v>
      </c>
    </row>
    <row r="74" spans="1:10" ht="18.95" customHeight="1" x14ac:dyDescent="0.2">
      <c r="A74" s="630" t="s">
        <v>554</v>
      </c>
      <c r="B74" s="656"/>
      <c r="C74" s="657"/>
      <c r="D74" s="669"/>
      <c r="E74" s="670" t="s">
        <v>690</v>
      </c>
      <c r="F74" s="671" t="s">
        <v>691</v>
      </c>
      <c r="G74" s="664">
        <v>11000</v>
      </c>
      <c r="H74" s="664">
        <v>11000</v>
      </c>
      <c r="I74" s="686">
        <v>1175</v>
      </c>
      <c r="J74" s="637">
        <f t="shared" si="1"/>
        <v>10.681818181818182</v>
      </c>
    </row>
    <row r="75" spans="1:10" ht="18.75" customHeight="1" x14ac:dyDescent="0.2">
      <c r="A75" s="630" t="s">
        <v>554</v>
      </c>
      <c r="B75" s="656"/>
      <c r="C75" s="657"/>
      <c r="D75" s="669"/>
      <c r="E75" s="670" t="s">
        <v>692</v>
      </c>
      <c r="F75" s="671" t="s">
        <v>693</v>
      </c>
      <c r="G75" s="664">
        <v>132600</v>
      </c>
      <c r="H75" s="664">
        <v>132600</v>
      </c>
      <c r="I75" s="686">
        <v>19753</v>
      </c>
      <c r="J75" s="637">
        <f t="shared" si="1"/>
        <v>14.896681749622925</v>
      </c>
    </row>
    <row r="76" spans="1:10" ht="18.95" hidden="1" customHeight="1" x14ac:dyDescent="0.2">
      <c r="A76" s="630" t="s">
        <v>554</v>
      </c>
      <c r="B76" s="656"/>
      <c r="C76" s="657"/>
      <c r="D76" s="669"/>
      <c r="E76" s="670" t="s">
        <v>694</v>
      </c>
      <c r="F76" s="671" t="s">
        <v>695</v>
      </c>
      <c r="G76" s="664">
        <v>0</v>
      </c>
      <c r="H76" s="664">
        <v>0</v>
      </c>
      <c r="I76" s="664">
        <v>0</v>
      </c>
      <c r="J76" s="637" t="e">
        <f t="shared" si="1"/>
        <v>#DIV/0!</v>
      </c>
    </row>
    <row r="77" spans="1:10" ht="18.95" customHeight="1" x14ac:dyDescent="0.2">
      <c r="A77" s="624" t="s">
        <v>554</v>
      </c>
      <c r="B77" s="656"/>
      <c r="C77" s="657"/>
      <c r="D77" s="625" t="s">
        <v>696</v>
      </c>
      <c r="E77" s="670"/>
      <c r="F77" s="627" t="s">
        <v>697</v>
      </c>
      <c r="G77" s="659">
        <f>SUM(G78)</f>
        <v>42000</v>
      </c>
      <c r="H77" s="659">
        <f>SUM(H78)</f>
        <v>42000</v>
      </c>
      <c r="I77" s="659">
        <f>SUM(I78)</f>
        <v>7000</v>
      </c>
      <c r="J77" s="629">
        <f t="shared" si="1"/>
        <v>16.666666666666664</v>
      </c>
    </row>
    <row r="78" spans="1:10" ht="18.95" customHeight="1" x14ac:dyDescent="0.2">
      <c r="A78" s="630" t="s">
        <v>554</v>
      </c>
      <c r="B78" s="656"/>
      <c r="C78" s="657"/>
      <c r="D78" s="669"/>
      <c r="E78" s="670" t="s">
        <v>698</v>
      </c>
      <c r="F78" s="671" t="s">
        <v>699</v>
      </c>
      <c r="G78" s="664">
        <v>42000</v>
      </c>
      <c r="H78" s="664">
        <v>42000</v>
      </c>
      <c r="I78" s="664">
        <v>7000</v>
      </c>
      <c r="J78" s="637">
        <f t="shared" si="1"/>
        <v>16.666666666666664</v>
      </c>
    </row>
    <row r="79" spans="1:10" ht="15" thickBot="1" x14ac:dyDescent="0.25">
      <c r="A79" s="688"/>
      <c r="B79" s="689"/>
      <c r="C79" s="690"/>
      <c r="D79" s="690"/>
      <c r="E79" s="691"/>
      <c r="F79" s="692"/>
      <c r="G79" s="693"/>
      <c r="H79" s="694"/>
      <c r="I79" s="693"/>
      <c r="J79" s="695"/>
    </row>
    <row r="80" spans="1:10" x14ac:dyDescent="0.2">
      <c r="B80" s="696"/>
      <c r="C80" s="696"/>
      <c r="D80" s="696"/>
      <c r="E80" s="696"/>
      <c r="F80" s="696"/>
    </row>
    <row r="81" spans="2:9" x14ac:dyDescent="0.2">
      <c r="B81" s="696"/>
      <c r="C81" s="696"/>
      <c r="D81" s="696"/>
      <c r="E81" s="696"/>
      <c r="F81" s="696"/>
      <c r="I81" s="697"/>
    </row>
    <row r="82" spans="2:9" x14ac:dyDescent="0.2">
      <c r="B82" s="696"/>
      <c r="C82" s="696"/>
      <c r="D82" s="696"/>
      <c r="E82" s="696"/>
      <c r="F82" s="696"/>
      <c r="I82" s="697"/>
    </row>
    <row r="83" spans="2:9" x14ac:dyDescent="0.2">
      <c r="B83" s="696"/>
      <c r="C83" s="696"/>
      <c r="D83" s="696"/>
      <c r="E83" s="696"/>
      <c r="F83" s="696"/>
    </row>
    <row r="84" spans="2:9" x14ac:dyDescent="0.2">
      <c r="B84" s="696"/>
      <c r="C84" s="696"/>
      <c r="D84" s="696"/>
      <c r="E84" s="696"/>
      <c r="F84" s="696"/>
    </row>
    <row r="85" spans="2:9" x14ac:dyDescent="0.2">
      <c r="B85" s="696"/>
      <c r="C85" s="696"/>
      <c r="D85" s="696"/>
      <c r="E85" s="696"/>
      <c r="F85" s="696"/>
    </row>
    <row r="86" spans="2:9" x14ac:dyDescent="0.2">
      <c r="B86" s="696"/>
      <c r="C86" s="696"/>
      <c r="D86" s="696"/>
      <c r="E86" s="696"/>
      <c r="F86" s="696"/>
    </row>
    <row r="87" spans="2:9" x14ac:dyDescent="0.2">
      <c r="B87" s="696"/>
      <c r="C87" s="696"/>
      <c r="D87" s="696"/>
      <c r="E87" s="696"/>
      <c r="F87" s="696"/>
    </row>
    <row r="88" spans="2:9" x14ac:dyDescent="0.2">
      <c r="B88" s="696"/>
      <c r="C88" s="696"/>
      <c r="D88" s="696"/>
      <c r="E88" s="696"/>
      <c r="F88" s="696"/>
    </row>
    <row r="89" spans="2:9" x14ac:dyDescent="0.2">
      <c r="B89" s="696"/>
      <c r="C89" s="696"/>
      <c r="D89" s="696"/>
      <c r="E89" s="696"/>
      <c r="F89" s="696"/>
    </row>
    <row r="90" spans="2:9" x14ac:dyDescent="0.2">
      <c r="B90" s="696"/>
      <c r="C90" s="696"/>
      <c r="D90" s="696"/>
      <c r="E90" s="696"/>
      <c r="F90" s="696"/>
    </row>
    <row r="91" spans="2:9" x14ac:dyDescent="0.2">
      <c r="B91" s="696"/>
      <c r="C91" s="696"/>
      <c r="D91" s="696"/>
      <c r="E91" s="696"/>
      <c r="F91" s="696"/>
    </row>
    <row r="92" spans="2:9" x14ac:dyDescent="0.2">
      <c r="B92" s="696"/>
      <c r="C92" s="696"/>
      <c r="D92" s="696"/>
      <c r="E92" s="696"/>
      <c r="F92" s="696"/>
    </row>
    <row r="93" spans="2:9" x14ac:dyDescent="0.2">
      <c r="B93" s="696"/>
      <c r="C93" s="696"/>
      <c r="D93" s="696"/>
      <c r="E93" s="696"/>
      <c r="F93" s="696"/>
    </row>
    <row r="94" spans="2:9" x14ac:dyDescent="0.2">
      <c r="B94" s="696"/>
      <c r="C94" s="696"/>
      <c r="D94" s="696"/>
      <c r="E94" s="696"/>
      <c r="F94" s="696"/>
    </row>
    <row r="95" spans="2:9" x14ac:dyDescent="0.2">
      <c r="B95" s="696"/>
      <c r="C95" s="696"/>
      <c r="D95" s="696"/>
      <c r="E95" s="696"/>
      <c r="F95" s="696"/>
    </row>
    <row r="96" spans="2:9" x14ac:dyDescent="0.2">
      <c r="B96" s="696"/>
      <c r="C96" s="696"/>
      <c r="D96" s="696"/>
      <c r="E96" s="696"/>
      <c r="F96" s="696"/>
    </row>
    <row r="97" spans="2:6" x14ac:dyDescent="0.2">
      <c r="B97" s="696"/>
      <c r="C97" s="696"/>
      <c r="D97" s="696"/>
      <c r="E97" s="696"/>
      <c r="F97" s="696"/>
    </row>
    <row r="98" spans="2:6" x14ac:dyDescent="0.2">
      <c r="B98" s="696"/>
      <c r="C98" s="696"/>
      <c r="D98" s="696"/>
      <c r="E98" s="696"/>
      <c r="F98" s="696"/>
    </row>
    <row r="99" spans="2:6" x14ac:dyDescent="0.2">
      <c r="B99" s="696"/>
      <c r="C99" s="696"/>
      <c r="D99" s="696"/>
      <c r="E99" s="696"/>
      <c r="F99" s="696"/>
    </row>
    <row r="100" spans="2:6" x14ac:dyDescent="0.2">
      <c r="B100" s="696"/>
      <c r="C100" s="696"/>
      <c r="D100" s="696"/>
      <c r="E100" s="696"/>
      <c r="F100" s="696"/>
    </row>
    <row r="101" spans="2:6" x14ac:dyDescent="0.2">
      <c r="B101" s="696"/>
      <c r="C101" s="696"/>
      <c r="D101" s="696"/>
      <c r="E101" s="696"/>
      <c r="F101" s="696"/>
    </row>
    <row r="102" spans="2:6" x14ac:dyDescent="0.2">
      <c r="B102" s="696"/>
      <c r="C102" s="696"/>
      <c r="D102" s="696"/>
      <c r="E102" s="696"/>
      <c r="F102" s="696"/>
    </row>
    <row r="103" spans="2:6" x14ac:dyDescent="0.2">
      <c r="B103" s="696"/>
      <c r="C103" s="696"/>
      <c r="D103" s="696"/>
      <c r="E103" s="696"/>
      <c r="F103" s="696"/>
    </row>
    <row r="104" spans="2:6" x14ac:dyDescent="0.2">
      <c r="B104" s="696"/>
      <c r="C104" s="696"/>
      <c r="D104" s="696"/>
      <c r="E104" s="696"/>
      <c r="F104" s="696"/>
    </row>
    <row r="105" spans="2:6" x14ac:dyDescent="0.2">
      <c r="B105" s="696"/>
      <c r="C105" s="696"/>
      <c r="D105" s="696"/>
      <c r="E105" s="696"/>
      <c r="F105" s="696"/>
    </row>
    <row r="106" spans="2:6" x14ac:dyDescent="0.2">
      <c r="B106" s="696"/>
      <c r="C106" s="696"/>
      <c r="D106" s="696"/>
      <c r="E106" s="696"/>
      <c r="F106" s="696"/>
    </row>
    <row r="107" spans="2:6" x14ac:dyDescent="0.2">
      <c r="B107" s="696"/>
      <c r="C107" s="696"/>
      <c r="D107" s="696"/>
      <c r="E107" s="696"/>
      <c r="F107" s="696"/>
    </row>
    <row r="108" spans="2:6" x14ac:dyDescent="0.2">
      <c r="B108" s="696"/>
      <c r="C108" s="696"/>
      <c r="D108" s="696"/>
      <c r="E108" s="696"/>
      <c r="F108" s="696"/>
    </row>
    <row r="109" spans="2:6" x14ac:dyDescent="0.2">
      <c r="B109" s="696"/>
      <c r="C109" s="696"/>
      <c r="D109" s="696"/>
      <c r="E109" s="696"/>
      <c r="F109" s="696"/>
    </row>
    <row r="110" spans="2:6" x14ac:dyDescent="0.2">
      <c r="B110" s="696"/>
      <c r="C110" s="696"/>
      <c r="D110" s="696"/>
      <c r="E110" s="696"/>
      <c r="F110" s="696"/>
    </row>
    <row r="111" spans="2:6" x14ac:dyDescent="0.2">
      <c r="B111" s="696"/>
      <c r="C111" s="696"/>
      <c r="D111" s="696"/>
      <c r="E111" s="696"/>
      <c r="F111" s="696"/>
    </row>
    <row r="112" spans="2:6" x14ac:dyDescent="0.2">
      <c r="B112" s="696"/>
      <c r="C112" s="696"/>
      <c r="D112" s="696"/>
      <c r="E112" s="696"/>
      <c r="F112" s="696"/>
    </row>
    <row r="113" spans="2:6" x14ac:dyDescent="0.2">
      <c r="B113" s="696"/>
      <c r="C113" s="696"/>
      <c r="D113" s="696"/>
      <c r="E113" s="696"/>
      <c r="F113" s="696"/>
    </row>
    <row r="114" spans="2:6" x14ac:dyDescent="0.2">
      <c r="B114" s="696"/>
      <c r="C114" s="696"/>
      <c r="D114" s="696"/>
      <c r="E114" s="696"/>
      <c r="F114" s="696"/>
    </row>
    <row r="115" spans="2:6" x14ac:dyDescent="0.2">
      <c r="B115" s="696"/>
      <c r="C115" s="696"/>
      <c r="D115" s="696"/>
      <c r="E115" s="696"/>
      <c r="F115" s="696"/>
    </row>
    <row r="116" spans="2:6" x14ac:dyDescent="0.2">
      <c r="B116" s="696"/>
      <c r="C116" s="696"/>
      <c r="D116" s="696"/>
      <c r="E116" s="696"/>
      <c r="F116" s="696"/>
    </row>
    <row r="117" spans="2:6" x14ac:dyDescent="0.2">
      <c r="B117" s="696"/>
      <c r="C117" s="696"/>
      <c r="D117" s="696"/>
      <c r="E117" s="696"/>
      <c r="F117" s="696"/>
    </row>
    <row r="118" spans="2:6" x14ac:dyDescent="0.2">
      <c r="B118" s="696"/>
      <c r="C118" s="696"/>
      <c r="D118" s="696"/>
      <c r="E118" s="696"/>
      <c r="F118" s="696"/>
    </row>
    <row r="119" spans="2:6" x14ac:dyDescent="0.2">
      <c r="B119" s="696"/>
      <c r="C119" s="696"/>
      <c r="D119" s="696"/>
      <c r="E119" s="696"/>
      <c r="F119" s="696"/>
    </row>
    <row r="120" spans="2:6" x14ac:dyDescent="0.2">
      <c r="B120" s="696"/>
      <c r="C120" s="696"/>
      <c r="D120" s="696"/>
      <c r="E120" s="696"/>
      <c r="F120" s="696"/>
    </row>
    <row r="121" spans="2:6" x14ac:dyDescent="0.2">
      <c r="B121" s="696"/>
      <c r="C121" s="696"/>
      <c r="D121" s="696"/>
      <c r="E121" s="696"/>
      <c r="F121" s="696"/>
    </row>
    <row r="122" spans="2:6" x14ac:dyDescent="0.2">
      <c r="B122" s="696"/>
      <c r="C122" s="696"/>
      <c r="D122" s="696"/>
      <c r="E122" s="696"/>
      <c r="F122" s="696"/>
    </row>
    <row r="123" spans="2:6" x14ac:dyDescent="0.2">
      <c r="B123" s="696"/>
      <c r="C123" s="696"/>
      <c r="D123" s="696"/>
      <c r="E123" s="696"/>
      <c r="F123" s="696"/>
    </row>
    <row r="124" spans="2:6" x14ac:dyDescent="0.2">
      <c r="B124" s="696"/>
      <c r="C124" s="696"/>
      <c r="D124" s="696"/>
      <c r="E124" s="696"/>
      <c r="F124" s="696"/>
    </row>
    <row r="125" spans="2:6" x14ac:dyDescent="0.2">
      <c r="B125" s="696"/>
      <c r="C125" s="696"/>
      <c r="D125" s="696"/>
      <c r="E125" s="696"/>
      <c r="F125" s="696"/>
    </row>
    <row r="126" spans="2:6" x14ac:dyDescent="0.2">
      <c r="B126" s="696"/>
      <c r="C126" s="696"/>
      <c r="D126" s="696"/>
      <c r="E126" s="696"/>
      <c r="F126" s="696"/>
    </row>
    <row r="127" spans="2:6" x14ac:dyDescent="0.2">
      <c r="B127" s="696"/>
      <c r="C127" s="696"/>
      <c r="D127" s="696"/>
      <c r="E127" s="696"/>
      <c r="F127" s="696"/>
    </row>
    <row r="128" spans="2:6" x14ac:dyDescent="0.2">
      <c r="B128" s="696"/>
      <c r="C128" s="696"/>
      <c r="D128" s="696"/>
      <c r="E128" s="696"/>
      <c r="F128" s="696"/>
    </row>
    <row r="129" spans="2:6" x14ac:dyDescent="0.2">
      <c r="B129" s="696"/>
      <c r="C129" s="696"/>
      <c r="D129" s="696"/>
      <c r="E129" s="696"/>
      <c r="F129" s="696"/>
    </row>
    <row r="130" spans="2:6" x14ac:dyDescent="0.2">
      <c r="B130" s="696"/>
      <c r="C130" s="696"/>
      <c r="D130" s="696"/>
      <c r="E130" s="696"/>
      <c r="F130" s="696"/>
    </row>
    <row r="131" spans="2:6" x14ac:dyDescent="0.2">
      <c r="B131" s="696"/>
      <c r="C131" s="696"/>
      <c r="D131" s="696"/>
      <c r="E131" s="696"/>
      <c r="F131" s="696"/>
    </row>
    <row r="132" spans="2:6" x14ac:dyDescent="0.2">
      <c r="B132" s="696"/>
      <c r="C132" s="696"/>
      <c r="D132" s="696"/>
      <c r="E132" s="696"/>
      <c r="F132" s="696"/>
    </row>
    <row r="133" spans="2:6" x14ac:dyDescent="0.2">
      <c r="B133" s="696"/>
      <c r="C133" s="696"/>
      <c r="D133" s="696"/>
      <c r="E133" s="696"/>
      <c r="F133" s="696"/>
    </row>
    <row r="134" spans="2:6" x14ac:dyDescent="0.2">
      <c r="B134" s="696"/>
      <c r="C134" s="696"/>
      <c r="D134" s="696"/>
      <c r="E134" s="696"/>
      <c r="F134" s="696"/>
    </row>
    <row r="135" spans="2:6" x14ac:dyDescent="0.2">
      <c r="B135" s="696"/>
      <c r="C135" s="696"/>
      <c r="D135" s="696"/>
      <c r="E135" s="696"/>
      <c r="F135" s="696"/>
    </row>
    <row r="136" spans="2:6" x14ac:dyDescent="0.2">
      <c r="B136" s="696"/>
      <c r="C136" s="696"/>
      <c r="D136" s="696"/>
      <c r="E136" s="696"/>
      <c r="F136" s="696"/>
    </row>
    <row r="137" spans="2:6" x14ac:dyDescent="0.2">
      <c r="B137" s="696"/>
      <c r="C137" s="696"/>
      <c r="D137" s="696"/>
      <c r="E137" s="696"/>
      <c r="F137" s="696"/>
    </row>
    <row r="138" spans="2:6" x14ac:dyDescent="0.2">
      <c r="B138" s="696"/>
      <c r="C138" s="696"/>
      <c r="D138" s="696"/>
      <c r="E138" s="696"/>
      <c r="F138" s="696"/>
    </row>
    <row r="139" spans="2:6" x14ac:dyDescent="0.2">
      <c r="B139" s="696"/>
      <c r="C139" s="696"/>
      <c r="D139" s="696"/>
      <c r="E139" s="696"/>
      <c r="F139" s="696"/>
    </row>
    <row r="140" spans="2:6" x14ac:dyDescent="0.2">
      <c r="B140" s="696"/>
      <c r="C140" s="696"/>
      <c r="D140" s="696"/>
      <c r="E140" s="696"/>
      <c r="F140" s="696"/>
    </row>
    <row r="141" spans="2:6" x14ac:dyDescent="0.2">
      <c r="B141" s="696"/>
      <c r="C141" s="696"/>
      <c r="D141" s="696"/>
      <c r="E141" s="696"/>
      <c r="F141" s="696"/>
    </row>
    <row r="142" spans="2:6" x14ac:dyDescent="0.2">
      <c r="B142" s="696"/>
      <c r="C142" s="696"/>
      <c r="D142" s="696"/>
      <c r="E142" s="696"/>
      <c r="F142" s="696"/>
    </row>
    <row r="143" spans="2:6" x14ac:dyDescent="0.2">
      <c r="B143" s="696"/>
      <c r="C143" s="696"/>
      <c r="D143" s="696"/>
      <c r="E143" s="696"/>
      <c r="F143" s="696"/>
    </row>
    <row r="144" spans="2:6" x14ac:dyDescent="0.2">
      <c r="B144" s="696"/>
      <c r="C144" s="696"/>
      <c r="D144" s="696"/>
      <c r="E144" s="696"/>
      <c r="F144" s="696"/>
    </row>
    <row r="145" spans="2:6" x14ac:dyDescent="0.2">
      <c r="B145" s="696"/>
      <c r="C145" s="696"/>
      <c r="D145" s="696"/>
      <c r="E145" s="696"/>
      <c r="F145" s="696"/>
    </row>
    <row r="146" spans="2:6" x14ac:dyDescent="0.2">
      <c r="B146" s="696"/>
      <c r="C146" s="696"/>
      <c r="D146" s="696"/>
      <c r="E146" s="696"/>
      <c r="F146" s="696"/>
    </row>
    <row r="147" spans="2:6" x14ac:dyDescent="0.2">
      <c r="B147" s="696"/>
      <c r="C147" s="696"/>
      <c r="D147" s="696"/>
      <c r="E147" s="696"/>
      <c r="F147" s="696"/>
    </row>
    <row r="148" spans="2:6" x14ac:dyDescent="0.2">
      <c r="B148" s="696"/>
      <c r="C148" s="696"/>
      <c r="D148" s="696"/>
      <c r="E148" s="696"/>
      <c r="F148" s="696"/>
    </row>
    <row r="149" spans="2:6" x14ac:dyDescent="0.2">
      <c r="B149" s="696"/>
      <c r="C149" s="696"/>
      <c r="D149" s="696"/>
      <c r="E149" s="696"/>
      <c r="F149" s="696"/>
    </row>
    <row r="150" spans="2:6" x14ac:dyDescent="0.2">
      <c r="B150" s="696"/>
      <c r="C150" s="696"/>
      <c r="D150" s="696"/>
      <c r="E150" s="696"/>
      <c r="F150" s="696"/>
    </row>
    <row r="151" spans="2:6" x14ac:dyDescent="0.2">
      <c r="B151" s="696"/>
      <c r="C151" s="696"/>
      <c r="D151" s="696"/>
      <c r="E151" s="696"/>
      <c r="F151" s="696"/>
    </row>
    <row r="152" spans="2:6" x14ac:dyDescent="0.2">
      <c r="B152" s="696"/>
      <c r="C152" s="696"/>
      <c r="D152" s="696"/>
      <c r="E152" s="696"/>
      <c r="F152" s="696"/>
    </row>
    <row r="153" spans="2:6" x14ac:dyDescent="0.2">
      <c r="B153" s="696"/>
      <c r="C153" s="696"/>
      <c r="D153" s="696"/>
      <c r="E153" s="696"/>
      <c r="F153" s="696"/>
    </row>
    <row r="154" spans="2:6" x14ac:dyDescent="0.2">
      <c r="B154" s="696"/>
      <c r="C154" s="696"/>
      <c r="D154" s="696"/>
      <c r="E154" s="696"/>
      <c r="F154" s="696"/>
    </row>
    <row r="155" spans="2:6" x14ac:dyDescent="0.2">
      <c r="B155" s="696"/>
      <c r="C155" s="696"/>
      <c r="D155" s="696"/>
      <c r="E155" s="696"/>
      <c r="F155" s="696"/>
    </row>
    <row r="156" spans="2:6" x14ac:dyDescent="0.2">
      <c r="B156" s="696"/>
      <c r="C156" s="696"/>
      <c r="D156" s="696"/>
      <c r="E156" s="696"/>
      <c r="F156" s="696"/>
    </row>
    <row r="157" spans="2:6" x14ac:dyDescent="0.2">
      <c r="B157" s="696"/>
      <c r="C157" s="696"/>
      <c r="D157" s="696"/>
      <c r="E157" s="696"/>
      <c r="F157" s="696"/>
    </row>
    <row r="158" spans="2:6" x14ac:dyDescent="0.2">
      <c r="B158" s="696"/>
      <c r="C158" s="696"/>
      <c r="D158" s="696"/>
      <c r="E158" s="696"/>
      <c r="F158" s="696"/>
    </row>
    <row r="159" spans="2:6" x14ac:dyDescent="0.2">
      <c r="B159" s="696"/>
      <c r="C159" s="696"/>
      <c r="D159" s="696"/>
      <c r="E159" s="696"/>
      <c r="F159" s="696"/>
    </row>
    <row r="160" spans="2:6" x14ac:dyDescent="0.2">
      <c r="B160" s="696"/>
      <c r="C160" s="696"/>
      <c r="D160" s="696"/>
      <c r="E160" s="696"/>
      <c r="F160" s="696"/>
    </row>
    <row r="161" spans="2:6" x14ac:dyDescent="0.2">
      <c r="B161" s="696"/>
      <c r="C161" s="696"/>
      <c r="D161" s="696"/>
      <c r="E161" s="696"/>
      <c r="F161" s="696"/>
    </row>
    <row r="162" spans="2:6" x14ac:dyDescent="0.2">
      <c r="B162" s="696"/>
      <c r="C162" s="696"/>
      <c r="D162" s="696"/>
      <c r="E162" s="696"/>
      <c r="F162" s="696"/>
    </row>
    <row r="163" spans="2:6" x14ac:dyDescent="0.2">
      <c r="B163" s="696"/>
      <c r="C163" s="696"/>
      <c r="D163" s="696"/>
      <c r="E163" s="696"/>
      <c r="F163" s="696"/>
    </row>
    <row r="164" spans="2:6" x14ac:dyDescent="0.2">
      <c r="B164" s="696"/>
      <c r="C164" s="696"/>
      <c r="D164" s="696"/>
      <c r="E164" s="696"/>
      <c r="F164" s="696"/>
    </row>
    <row r="165" spans="2:6" x14ac:dyDescent="0.2">
      <c r="B165" s="696"/>
      <c r="C165" s="696"/>
      <c r="D165" s="696"/>
      <c r="E165" s="696"/>
      <c r="F165" s="696"/>
    </row>
    <row r="166" spans="2:6" x14ac:dyDescent="0.2">
      <c r="B166" s="696"/>
      <c r="C166" s="696"/>
      <c r="D166" s="696"/>
      <c r="E166" s="696"/>
      <c r="F166" s="696"/>
    </row>
    <row r="167" spans="2:6" x14ac:dyDescent="0.2">
      <c r="B167" s="696"/>
      <c r="C167" s="696"/>
      <c r="D167" s="696"/>
      <c r="E167" s="696"/>
      <c r="F167" s="696"/>
    </row>
    <row r="168" spans="2:6" x14ac:dyDescent="0.2">
      <c r="B168" s="696"/>
      <c r="C168" s="696"/>
      <c r="D168" s="696"/>
      <c r="E168" s="696"/>
      <c r="F168" s="696"/>
    </row>
    <row r="169" spans="2:6" x14ac:dyDescent="0.2">
      <c r="B169" s="696"/>
      <c r="C169" s="696"/>
      <c r="D169" s="696"/>
      <c r="E169" s="696"/>
      <c r="F169" s="696"/>
    </row>
    <row r="170" spans="2:6" x14ac:dyDescent="0.2">
      <c r="B170" s="696"/>
      <c r="C170" s="696"/>
      <c r="D170" s="696"/>
      <c r="E170" s="696"/>
      <c r="F170" s="696"/>
    </row>
    <row r="171" spans="2:6" x14ac:dyDescent="0.2">
      <c r="B171" s="696"/>
      <c r="C171" s="696"/>
      <c r="D171" s="696"/>
      <c r="E171" s="696"/>
      <c r="F171" s="696"/>
    </row>
    <row r="172" spans="2:6" x14ac:dyDescent="0.2">
      <c r="B172" s="696"/>
      <c r="C172" s="696"/>
      <c r="D172" s="696"/>
      <c r="E172" s="696"/>
      <c r="F172" s="696"/>
    </row>
    <row r="173" spans="2:6" x14ac:dyDescent="0.2">
      <c r="B173" s="696"/>
      <c r="C173" s="696"/>
      <c r="D173" s="696"/>
      <c r="E173" s="696"/>
      <c r="F173" s="696"/>
    </row>
    <row r="174" spans="2:6" x14ac:dyDescent="0.2">
      <c r="B174" s="696"/>
      <c r="C174" s="696"/>
      <c r="D174" s="696"/>
      <c r="E174" s="696"/>
      <c r="F174" s="696"/>
    </row>
    <row r="175" spans="2:6" x14ac:dyDescent="0.2">
      <c r="B175" s="696"/>
      <c r="C175" s="696"/>
      <c r="D175" s="696"/>
      <c r="E175" s="696"/>
      <c r="F175" s="696"/>
    </row>
    <row r="176" spans="2:6" x14ac:dyDescent="0.2">
      <c r="B176" s="696"/>
      <c r="C176" s="696"/>
      <c r="D176" s="696"/>
      <c r="E176" s="696"/>
      <c r="F176" s="696"/>
    </row>
    <row r="177" spans="2:6" x14ac:dyDescent="0.2">
      <c r="B177" s="696"/>
      <c r="C177" s="696"/>
      <c r="D177" s="696"/>
      <c r="E177" s="696"/>
      <c r="F177" s="696"/>
    </row>
    <row r="178" spans="2:6" x14ac:dyDescent="0.2">
      <c r="B178" s="696"/>
      <c r="C178" s="696"/>
      <c r="D178" s="696"/>
      <c r="E178" s="696"/>
      <c r="F178" s="696"/>
    </row>
    <row r="179" spans="2:6" x14ac:dyDescent="0.2">
      <c r="B179" s="696"/>
      <c r="C179" s="696"/>
      <c r="D179" s="696"/>
      <c r="E179" s="696"/>
      <c r="F179" s="696"/>
    </row>
    <row r="180" spans="2:6" x14ac:dyDescent="0.2">
      <c r="B180" s="696"/>
      <c r="C180" s="696"/>
      <c r="D180" s="696"/>
      <c r="E180" s="696"/>
      <c r="F180" s="696"/>
    </row>
    <row r="181" spans="2:6" x14ac:dyDescent="0.2">
      <c r="B181" s="696"/>
      <c r="C181" s="696"/>
      <c r="D181" s="696"/>
      <c r="E181" s="696"/>
      <c r="F181" s="696"/>
    </row>
    <row r="182" spans="2:6" x14ac:dyDescent="0.2">
      <c r="B182" s="696"/>
      <c r="C182" s="696"/>
      <c r="D182" s="696"/>
      <c r="E182" s="696"/>
      <c r="F182" s="696"/>
    </row>
    <row r="183" spans="2:6" x14ac:dyDescent="0.2">
      <c r="B183" s="696"/>
      <c r="C183" s="696"/>
      <c r="D183" s="696"/>
      <c r="E183" s="696"/>
      <c r="F183" s="696"/>
    </row>
    <row r="184" spans="2:6" x14ac:dyDescent="0.2">
      <c r="B184" s="696"/>
      <c r="C184" s="696"/>
      <c r="D184" s="696"/>
      <c r="E184" s="696"/>
      <c r="F184" s="696"/>
    </row>
    <row r="185" spans="2:6" x14ac:dyDescent="0.2">
      <c r="B185" s="696"/>
      <c r="C185" s="696"/>
      <c r="D185" s="696"/>
      <c r="E185" s="696"/>
      <c r="F185" s="696"/>
    </row>
    <row r="186" spans="2:6" x14ac:dyDescent="0.2">
      <c r="B186" s="696"/>
      <c r="C186" s="696"/>
      <c r="D186" s="696"/>
      <c r="E186" s="696"/>
      <c r="F186" s="696"/>
    </row>
    <row r="187" spans="2:6" x14ac:dyDescent="0.2">
      <c r="B187" s="696"/>
      <c r="C187" s="696"/>
      <c r="D187" s="696"/>
      <c r="E187" s="696"/>
      <c r="F187" s="696"/>
    </row>
    <row r="188" spans="2:6" x14ac:dyDescent="0.2">
      <c r="B188" s="696"/>
      <c r="C188" s="696"/>
      <c r="D188" s="696"/>
      <c r="E188" s="696"/>
      <c r="F188" s="696"/>
    </row>
    <row r="189" spans="2:6" x14ac:dyDescent="0.2">
      <c r="B189" s="696"/>
      <c r="C189" s="696"/>
      <c r="D189" s="696"/>
      <c r="E189" s="696"/>
      <c r="F189" s="696"/>
    </row>
    <row r="190" spans="2:6" x14ac:dyDescent="0.2">
      <c r="B190" s="696"/>
      <c r="C190" s="696"/>
      <c r="D190" s="696"/>
      <c r="E190" s="696"/>
      <c r="F190" s="696"/>
    </row>
    <row r="191" spans="2:6" x14ac:dyDescent="0.2">
      <c r="B191" s="696"/>
      <c r="C191" s="696"/>
      <c r="D191" s="696"/>
      <c r="E191" s="696"/>
      <c r="F191" s="696"/>
    </row>
    <row r="192" spans="2:6" x14ac:dyDescent="0.2">
      <c r="B192" s="696"/>
      <c r="C192" s="696"/>
      <c r="D192" s="696"/>
      <c r="E192" s="696"/>
      <c r="F192" s="696"/>
    </row>
    <row r="193" spans="2:6" x14ac:dyDescent="0.2">
      <c r="B193" s="696"/>
      <c r="C193" s="696"/>
      <c r="D193" s="696"/>
      <c r="E193" s="696"/>
      <c r="F193" s="696"/>
    </row>
    <row r="194" spans="2:6" x14ac:dyDescent="0.2">
      <c r="B194" s="696"/>
      <c r="C194" s="696"/>
      <c r="D194" s="696"/>
      <c r="E194" s="696"/>
      <c r="F194" s="696"/>
    </row>
    <row r="195" spans="2:6" x14ac:dyDescent="0.2">
      <c r="B195" s="696"/>
      <c r="C195" s="696"/>
      <c r="D195" s="696"/>
      <c r="E195" s="696"/>
      <c r="F195" s="696"/>
    </row>
    <row r="196" spans="2:6" x14ac:dyDescent="0.2">
      <c r="B196" s="696"/>
      <c r="C196" s="696"/>
      <c r="D196" s="696"/>
      <c r="E196" s="696"/>
      <c r="F196" s="696"/>
    </row>
    <row r="197" spans="2:6" x14ac:dyDescent="0.2">
      <c r="B197" s="696"/>
      <c r="C197" s="696"/>
      <c r="D197" s="696"/>
      <c r="E197" s="696"/>
      <c r="F197" s="696"/>
    </row>
    <row r="198" spans="2:6" x14ac:dyDescent="0.2">
      <c r="B198" s="696"/>
      <c r="C198" s="696"/>
      <c r="D198" s="696"/>
      <c r="E198" s="696"/>
      <c r="F198" s="696"/>
    </row>
    <row r="199" spans="2:6" x14ac:dyDescent="0.2">
      <c r="B199" s="696"/>
      <c r="C199" s="696"/>
      <c r="D199" s="696"/>
      <c r="E199" s="696"/>
      <c r="F199" s="696"/>
    </row>
    <row r="200" spans="2:6" x14ac:dyDescent="0.2">
      <c r="B200" s="696"/>
      <c r="C200" s="696"/>
      <c r="D200" s="696"/>
      <c r="E200" s="696"/>
      <c r="F200" s="696"/>
    </row>
    <row r="201" spans="2:6" x14ac:dyDescent="0.2">
      <c r="B201" s="696"/>
      <c r="C201" s="696"/>
      <c r="D201" s="696"/>
      <c r="E201" s="696"/>
      <c r="F201" s="696"/>
    </row>
    <row r="202" spans="2:6" x14ac:dyDescent="0.2">
      <c r="B202" s="696"/>
      <c r="C202" s="696"/>
      <c r="D202" s="696"/>
      <c r="E202" s="696"/>
      <c r="F202" s="696"/>
    </row>
    <row r="203" spans="2:6" x14ac:dyDescent="0.2">
      <c r="B203" s="696"/>
      <c r="C203" s="696"/>
      <c r="D203" s="696"/>
      <c r="E203" s="696"/>
      <c r="F203" s="696"/>
    </row>
    <row r="204" spans="2:6" x14ac:dyDescent="0.2">
      <c r="B204" s="696"/>
      <c r="C204" s="696"/>
      <c r="D204" s="696"/>
      <c r="E204" s="696"/>
      <c r="F204" s="696"/>
    </row>
    <row r="205" spans="2:6" x14ac:dyDescent="0.2">
      <c r="B205" s="696"/>
      <c r="C205" s="696"/>
      <c r="D205" s="696"/>
      <c r="E205" s="696"/>
      <c r="F205" s="696"/>
    </row>
    <row r="206" spans="2:6" x14ac:dyDescent="0.2">
      <c r="B206" s="696"/>
      <c r="C206" s="696"/>
      <c r="D206" s="696"/>
      <c r="E206" s="696"/>
      <c r="F206" s="696"/>
    </row>
    <row r="207" spans="2:6" x14ac:dyDescent="0.2">
      <c r="B207" s="696"/>
      <c r="C207" s="696"/>
      <c r="D207" s="696"/>
      <c r="E207" s="696"/>
      <c r="F207" s="696"/>
    </row>
    <row r="208" spans="2:6" x14ac:dyDescent="0.2">
      <c r="B208" s="696"/>
      <c r="C208" s="696"/>
      <c r="D208" s="696"/>
      <c r="E208" s="696"/>
      <c r="F208" s="696"/>
    </row>
    <row r="209" spans="2:6" x14ac:dyDescent="0.2">
      <c r="B209" s="696"/>
      <c r="C209" s="696"/>
      <c r="D209" s="696"/>
      <c r="E209" s="696"/>
      <c r="F209" s="696"/>
    </row>
    <row r="210" spans="2:6" x14ac:dyDescent="0.2">
      <c r="B210" s="696"/>
      <c r="C210" s="696"/>
      <c r="D210" s="696"/>
      <c r="E210" s="696"/>
      <c r="F210" s="696"/>
    </row>
    <row r="211" spans="2:6" x14ac:dyDescent="0.2">
      <c r="B211" s="696"/>
      <c r="C211" s="696"/>
      <c r="D211" s="696"/>
      <c r="E211" s="696"/>
      <c r="F211" s="696"/>
    </row>
    <row r="212" spans="2:6" x14ac:dyDescent="0.2">
      <c r="B212" s="696"/>
      <c r="C212" s="696"/>
      <c r="D212" s="696"/>
      <c r="E212" s="696"/>
      <c r="F212" s="696"/>
    </row>
    <row r="213" spans="2:6" x14ac:dyDescent="0.2">
      <c r="B213" s="696"/>
      <c r="C213" s="696"/>
      <c r="D213" s="696"/>
      <c r="E213" s="696"/>
      <c r="F213" s="696"/>
    </row>
    <row r="214" spans="2:6" x14ac:dyDescent="0.2">
      <c r="B214" s="696"/>
      <c r="C214" s="696"/>
      <c r="D214" s="696"/>
      <c r="E214" s="696"/>
      <c r="F214" s="696"/>
    </row>
    <row r="215" spans="2:6" x14ac:dyDescent="0.2">
      <c r="B215" s="696"/>
      <c r="C215" s="696"/>
      <c r="D215" s="696"/>
      <c r="E215" s="696"/>
      <c r="F215" s="696"/>
    </row>
    <row r="216" spans="2:6" x14ac:dyDescent="0.2">
      <c r="B216" s="696"/>
      <c r="C216" s="696"/>
      <c r="D216" s="696"/>
      <c r="E216" s="696"/>
      <c r="F216" s="696"/>
    </row>
    <row r="217" spans="2:6" x14ac:dyDescent="0.2">
      <c r="B217" s="696"/>
      <c r="C217" s="696"/>
      <c r="D217" s="696"/>
      <c r="E217" s="696"/>
      <c r="F217" s="696"/>
    </row>
    <row r="218" spans="2:6" x14ac:dyDescent="0.2">
      <c r="B218" s="696"/>
      <c r="C218" s="696"/>
      <c r="D218" s="696"/>
      <c r="E218" s="696"/>
      <c r="F218" s="696"/>
    </row>
    <row r="219" spans="2:6" x14ac:dyDescent="0.2">
      <c r="B219" s="696"/>
      <c r="C219" s="696"/>
      <c r="D219" s="696"/>
      <c r="E219" s="696"/>
      <c r="F219" s="696"/>
    </row>
    <row r="220" spans="2:6" x14ac:dyDescent="0.2">
      <c r="B220" s="696"/>
      <c r="C220" s="696"/>
      <c r="D220" s="696"/>
      <c r="E220" s="696"/>
      <c r="F220" s="696"/>
    </row>
    <row r="221" spans="2:6" x14ac:dyDescent="0.2">
      <c r="B221" s="696"/>
      <c r="C221" s="696"/>
      <c r="D221" s="696"/>
      <c r="E221" s="696"/>
      <c r="F221" s="696"/>
    </row>
    <row r="222" spans="2:6" x14ac:dyDescent="0.2">
      <c r="B222" s="696"/>
      <c r="C222" s="696"/>
      <c r="D222" s="696"/>
      <c r="E222" s="696"/>
      <c r="F222" s="696"/>
    </row>
    <row r="223" spans="2:6" x14ac:dyDescent="0.2">
      <c r="B223" s="696"/>
      <c r="C223" s="696"/>
      <c r="D223" s="696"/>
      <c r="E223" s="696"/>
      <c r="F223" s="696"/>
    </row>
    <row r="224" spans="2:6" x14ac:dyDescent="0.2">
      <c r="B224" s="696"/>
      <c r="C224" s="696"/>
      <c r="D224" s="696"/>
      <c r="E224" s="696"/>
      <c r="F224" s="696"/>
    </row>
    <row r="225" spans="2:6" x14ac:dyDescent="0.2">
      <c r="B225" s="696"/>
      <c r="C225" s="696"/>
      <c r="D225" s="696"/>
      <c r="E225" s="696"/>
      <c r="F225" s="696"/>
    </row>
    <row r="226" spans="2:6" x14ac:dyDescent="0.2">
      <c r="B226" s="696"/>
      <c r="C226" s="696"/>
      <c r="D226" s="696"/>
      <c r="E226" s="696"/>
      <c r="F226" s="696"/>
    </row>
    <row r="227" spans="2:6" x14ac:dyDescent="0.2">
      <c r="B227" s="696"/>
      <c r="C227" s="696"/>
      <c r="D227" s="696"/>
      <c r="E227" s="696"/>
      <c r="F227" s="696"/>
    </row>
    <row r="228" spans="2:6" x14ac:dyDescent="0.2">
      <c r="B228" s="696"/>
      <c r="C228" s="696"/>
      <c r="D228" s="696"/>
      <c r="E228" s="696"/>
      <c r="F228" s="696"/>
    </row>
    <row r="229" spans="2:6" x14ac:dyDescent="0.2">
      <c r="B229" s="696"/>
      <c r="C229" s="696"/>
      <c r="D229" s="696"/>
      <c r="E229" s="696"/>
      <c r="F229" s="696"/>
    </row>
    <row r="230" spans="2:6" x14ac:dyDescent="0.2">
      <c r="B230" s="696"/>
      <c r="C230" s="696"/>
      <c r="D230" s="696"/>
      <c r="E230" s="696"/>
      <c r="F230" s="696"/>
    </row>
    <row r="231" spans="2:6" x14ac:dyDescent="0.2">
      <c r="B231" s="696"/>
      <c r="C231" s="696"/>
      <c r="D231" s="696"/>
      <c r="E231" s="696"/>
      <c r="F231" s="696"/>
    </row>
    <row r="232" spans="2:6" x14ac:dyDescent="0.2">
      <c r="B232" s="696"/>
      <c r="C232" s="696"/>
      <c r="D232" s="696"/>
      <c r="E232" s="696"/>
      <c r="F232" s="696"/>
    </row>
    <row r="233" spans="2:6" x14ac:dyDescent="0.2">
      <c r="B233" s="696"/>
      <c r="C233" s="696"/>
      <c r="D233" s="696"/>
      <c r="E233" s="696"/>
      <c r="F233" s="696"/>
    </row>
    <row r="234" spans="2:6" x14ac:dyDescent="0.2">
      <c r="B234" s="696"/>
      <c r="C234" s="696"/>
      <c r="D234" s="696"/>
      <c r="E234" s="696"/>
      <c r="F234" s="696"/>
    </row>
    <row r="235" spans="2:6" x14ac:dyDescent="0.2">
      <c r="B235" s="696"/>
      <c r="C235" s="696"/>
      <c r="D235" s="696"/>
      <c r="E235" s="696"/>
      <c r="F235" s="696"/>
    </row>
    <row r="236" spans="2:6" x14ac:dyDescent="0.2">
      <c r="B236" s="696"/>
      <c r="C236" s="696"/>
      <c r="D236" s="696"/>
      <c r="E236" s="696"/>
      <c r="F236" s="696"/>
    </row>
    <row r="237" spans="2:6" x14ac:dyDescent="0.2">
      <c r="B237" s="696"/>
      <c r="C237" s="696"/>
      <c r="D237" s="696"/>
      <c r="E237" s="696"/>
      <c r="F237" s="696"/>
    </row>
    <row r="238" spans="2:6" x14ac:dyDescent="0.2">
      <c r="B238" s="696"/>
      <c r="C238" s="696"/>
      <c r="D238" s="696"/>
      <c r="E238" s="696"/>
      <c r="F238" s="696"/>
    </row>
    <row r="239" spans="2:6" x14ac:dyDescent="0.2">
      <c r="B239" s="696"/>
      <c r="C239" s="696"/>
      <c r="D239" s="696"/>
      <c r="E239" s="696"/>
      <c r="F239" s="696"/>
    </row>
    <row r="240" spans="2:6" x14ac:dyDescent="0.2">
      <c r="B240" s="696"/>
      <c r="C240" s="696"/>
      <c r="D240" s="696"/>
      <c r="E240" s="696"/>
      <c r="F240" s="696"/>
    </row>
    <row r="241" spans="2:6" x14ac:dyDescent="0.2">
      <c r="B241" s="696"/>
      <c r="C241" s="696"/>
      <c r="D241" s="696"/>
      <c r="E241" s="696"/>
      <c r="F241" s="696"/>
    </row>
    <row r="242" spans="2:6" x14ac:dyDescent="0.2">
      <c r="B242" s="696"/>
      <c r="C242" s="696"/>
      <c r="D242" s="696"/>
      <c r="E242" s="696"/>
      <c r="F242" s="696"/>
    </row>
    <row r="243" spans="2:6" x14ac:dyDescent="0.2">
      <c r="B243" s="696"/>
      <c r="C243" s="696"/>
      <c r="D243" s="696"/>
      <c r="E243" s="696"/>
      <c r="F243" s="696"/>
    </row>
    <row r="244" spans="2:6" x14ac:dyDescent="0.2">
      <c r="B244" s="696"/>
      <c r="C244" s="696"/>
      <c r="D244" s="696"/>
      <c r="E244" s="696"/>
      <c r="F244" s="696"/>
    </row>
    <row r="245" spans="2:6" x14ac:dyDescent="0.2">
      <c r="B245" s="696"/>
      <c r="C245" s="696"/>
      <c r="D245" s="696"/>
      <c r="E245" s="696"/>
      <c r="F245" s="696"/>
    </row>
    <row r="246" spans="2:6" x14ac:dyDescent="0.2">
      <c r="B246" s="696"/>
      <c r="C246" s="696"/>
      <c r="D246" s="696"/>
      <c r="E246" s="696"/>
      <c r="F246" s="696"/>
    </row>
    <row r="247" spans="2:6" x14ac:dyDescent="0.2">
      <c r="B247" s="696"/>
      <c r="C247" s="696"/>
      <c r="D247" s="696"/>
      <c r="E247" s="696"/>
      <c r="F247" s="696"/>
    </row>
    <row r="248" spans="2:6" x14ac:dyDescent="0.2">
      <c r="B248" s="696"/>
      <c r="C248" s="696"/>
      <c r="D248" s="696"/>
      <c r="E248" s="696"/>
      <c r="F248" s="696"/>
    </row>
    <row r="249" spans="2:6" x14ac:dyDescent="0.2">
      <c r="B249" s="696"/>
      <c r="C249" s="696"/>
      <c r="D249" s="696"/>
      <c r="E249" s="696"/>
      <c r="F249" s="696"/>
    </row>
    <row r="250" spans="2:6" x14ac:dyDescent="0.2">
      <c r="B250" s="696"/>
      <c r="C250" s="696"/>
      <c r="D250" s="696"/>
      <c r="E250" s="696"/>
      <c r="F250" s="696"/>
    </row>
    <row r="251" spans="2:6" x14ac:dyDescent="0.2">
      <c r="B251" s="696"/>
      <c r="C251" s="696"/>
      <c r="D251" s="696"/>
      <c r="E251" s="696"/>
      <c r="F251" s="696"/>
    </row>
    <row r="252" spans="2:6" x14ac:dyDescent="0.2">
      <c r="B252" s="696"/>
      <c r="C252" s="696"/>
      <c r="D252" s="696"/>
      <c r="E252" s="696"/>
      <c r="F252" s="696"/>
    </row>
    <row r="253" spans="2:6" x14ac:dyDescent="0.2">
      <c r="B253" s="696"/>
      <c r="C253" s="696"/>
      <c r="D253" s="696"/>
      <c r="E253" s="696"/>
      <c r="F253" s="696"/>
    </row>
    <row r="254" spans="2:6" x14ac:dyDescent="0.2">
      <c r="B254" s="696"/>
      <c r="C254" s="696"/>
      <c r="D254" s="696"/>
      <c r="E254" s="696"/>
      <c r="F254" s="696"/>
    </row>
    <row r="255" spans="2:6" x14ac:dyDescent="0.2">
      <c r="B255" s="696"/>
      <c r="C255" s="696"/>
      <c r="D255" s="696"/>
      <c r="E255" s="696"/>
      <c r="F255" s="696"/>
    </row>
    <row r="256" spans="2:6" x14ac:dyDescent="0.2">
      <c r="B256" s="696"/>
      <c r="C256" s="696"/>
      <c r="D256" s="696"/>
      <c r="E256" s="696"/>
      <c r="F256" s="696"/>
    </row>
    <row r="257" spans="2:6" x14ac:dyDescent="0.2">
      <c r="B257" s="696"/>
      <c r="C257" s="696"/>
      <c r="D257" s="696"/>
      <c r="E257" s="696"/>
      <c r="F257" s="696"/>
    </row>
    <row r="258" spans="2:6" x14ac:dyDescent="0.2">
      <c r="B258" s="696"/>
      <c r="C258" s="696"/>
      <c r="D258" s="696"/>
      <c r="E258" s="696"/>
      <c r="F258" s="696"/>
    </row>
    <row r="259" spans="2:6" x14ac:dyDescent="0.2">
      <c r="B259" s="696"/>
      <c r="C259" s="696"/>
      <c r="D259" s="696"/>
      <c r="E259" s="696"/>
      <c r="F259" s="696"/>
    </row>
    <row r="260" spans="2:6" x14ac:dyDescent="0.2">
      <c r="B260" s="696"/>
      <c r="C260" s="696"/>
      <c r="D260" s="696"/>
      <c r="E260" s="696"/>
      <c r="F260" s="696"/>
    </row>
    <row r="261" spans="2:6" x14ac:dyDescent="0.2">
      <c r="B261" s="696"/>
      <c r="C261" s="696"/>
      <c r="D261" s="696"/>
      <c r="E261" s="696"/>
      <c r="F261" s="696"/>
    </row>
    <row r="262" spans="2:6" x14ac:dyDescent="0.2">
      <c r="B262" s="696"/>
      <c r="C262" s="696"/>
      <c r="D262" s="696"/>
      <c r="E262" s="696"/>
      <c r="F262" s="696"/>
    </row>
    <row r="263" spans="2:6" x14ac:dyDescent="0.2">
      <c r="B263" s="696"/>
      <c r="C263" s="696"/>
      <c r="D263" s="696"/>
      <c r="E263" s="696"/>
      <c r="F263" s="696"/>
    </row>
    <row r="264" spans="2:6" x14ac:dyDescent="0.2">
      <c r="B264" s="696"/>
      <c r="C264" s="696"/>
      <c r="D264" s="696"/>
      <c r="E264" s="696"/>
      <c r="F264" s="696"/>
    </row>
    <row r="265" spans="2:6" x14ac:dyDescent="0.2">
      <c r="B265" s="696"/>
      <c r="C265" s="696"/>
      <c r="D265" s="696"/>
      <c r="E265" s="696"/>
      <c r="F265" s="696"/>
    </row>
    <row r="266" spans="2:6" x14ac:dyDescent="0.2">
      <c r="B266" s="696"/>
      <c r="C266" s="696"/>
      <c r="D266" s="696"/>
      <c r="E266" s="696"/>
      <c r="F266" s="696"/>
    </row>
    <row r="267" spans="2:6" x14ac:dyDescent="0.2">
      <c r="B267" s="696"/>
      <c r="C267" s="696"/>
      <c r="D267" s="696"/>
      <c r="E267" s="696"/>
      <c r="F267" s="696"/>
    </row>
    <row r="268" spans="2:6" x14ac:dyDescent="0.2">
      <c r="B268" s="696"/>
      <c r="C268" s="696"/>
      <c r="D268" s="696"/>
      <c r="E268" s="696"/>
      <c r="F268" s="696"/>
    </row>
    <row r="269" spans="2:6" x14ac:dyDescent="0.2">
      <c r="B269" s="696"/>
      <c r="C269" s="696"/>
      <c r="D269" s="696"/>
      <c r="E269" s="696"/>
      <c r="F269" s="696"/>
    </row>
    <row r="270" spans="2:6" x14ac:dyDescent="0.2">
      <c r="B270" s="696"/>
      <c r="C270" s="696"/>
      <c r="D270" s="696"/>
      <c r="E270" s="696"/>
      <c r="F270" s="696"/>
    </row>
    <row r="271" spans="2:6" x14ac:dyDescent="0.2">
      <c r="B271" s="696"/>
      <c r="C271" s="696"/>
      <c r="D271" s="696"/>
      <c r="E271" s="696"/>
      <c r="F271" s="696"/>
    </row>
    <row r="272" spans="2:6" x14ac:dyDescent="0.2">
      <c r="B272" s="696"/>
      <c r="C272" s="696"/>
      <c r="D272" s="696"/>
      <c r="E272" s="696"/>
      <c r="F272" s="696"/>
    </row>
    <row r="273" spans="2:6" x14ac:dyDescent="0.2">
      <c r="B273" s="696"/>
      <c r="C273" s="696"/>
      <c r="D273" s="696"/>
      <c r="E273" s="696"/>
      <c r="F273" s="696"/>
    </row>
    <row r="274" spans="2:6" x14ac:dyDescent="0.2">
      <c r="B274" s="696"/>
      <c r="C274" s="696"/>
      <c r="D274" s="696"/>
      <c r="E274" s="696"/>
      <c r="F274" s="696"/>
    </row>
    <row r="275" spans="2:6" x14ac:dyDescent="0.2">
      <c r="B275" s="696"/>
      <c r="C275" s="696"/>
      <c r="D275" s="696"/>
      <c r="E275" s="696"/>
      <c r="F275" s="696"/>
    </row>
    <row r="276" spans="2:6" x14ac:dyDescent="0.2">
      <c r="B276" s="696"/>
      <c r="C276" s="696"/>
      <c r="D276" s="696"/>
      <c r="E276" s="696"/>
      <c r="F276" s="696"/>
    </row>
    <row r="277" spans="2:6" x14ac:dyDescent="0.2">
      <c r="B277" s="696"/>
      <c r="C277" s="696"/>
      <c r="D277" s="696"/>
      <c r="E277" s="696"/>
      <c r="F277" s="696"/>
    </row>
    <row r="278" spans="2:6" x14ac:dyDescent="0.2">
      <c r="B278" s="696"/>
      <c r="C278" s="696"/>
      <c r="D278" s="696"/>
      <c r="E278" s="696"/>
      <c r="F278" s="696"/>
    </row>
    <row r="279" spans="2:6" x14ac:dyDescent="0.2">
      <c r="B279" s="696"/>
      <c r="C279" s="696"/>
      <c r="D279" s="696"/>
      <c r="E279" s="696"/>
      <c r="F279" s="696"/>
    </row>
    <row r="280" spans="2:6" x14ac:dyDescent="0.2">
      <c r="B280" s="696"/>
      <c r="C280" s="696"/>
      <c r="D280" s="696"/>
      <c r="E280" s="696"/>
      <c r="F280" s="696"/>
    </row>
    <row r="281" spans="2:6" x14ac:dyDescent="0.2">
      <c r="B281" s="696"/>
      <c r="C281" s="696"/>
      <c r="D281" s="696"/>
      <c r="E281" s="696"/>
      <c r="F281" s="696"/>
    </row>
    <row r="282" spans="2:6" x14ac:dyDescent="0.2">
      <c r="B282" s="696"/>
      <c r="C282" s="696"/>
      <c r="D282" s="696"/>
      <c r="E282" s="696"/>
      <c r="F282" s="696"/>
    </row>
    <row r="283" spans="2:6" x14ac:dyDescent="0.2">
      <c r="B283" s="696"/>
      <c r="C283" s="696"/>
      <c r="D283" s="696"/>
      <c r="E283" s="696"/>
      <c r="F283" s="696"/>
    </row>
    <row r="284" spans="2:6" x14ac:dyDescent="0.2">
      <c r="B284" s="696"/>
      <c r="C284" s="696"/>
      <c r="D284" s="696"/>
      <c r="E284" s="696"/>
      <c r="F284" s="696"/>
    </row>
    <row r="285" spans="2:6" x14ac:dyDescent="0.2">
      <c r="B285" s="696"/>
      <c r="C285" s="696"/>
      <c r="D285" s="696"/>
      <c r="E285" s="696"/>
      <c r="F285" s="696"/>
    </row>
    <row r="286" spans="2:6" x14ac:dyDescent="0.2">
      <c r="B286" s="696"/>
      <c r="C286" s="696"/>
      <c r="D286" s="696"/>
      <c r="E286" s="696"/>
      <c r="F286" s="696"/>
    </row>
    <row r="287" spans="2:6" x14ac:dyDescent="0.2">
      <c r="B287" s="696"/>
      <c r="C287" s="696"/>
      <c r="D287" s="696"/>
      <c r="E287" s="696"/>
      <c r="F287" s="696"/>
    </row>
    <row r="288" spans="2:6" x14ac:dyDescent="0.2">
      <c r="B288" s="696"/>
      <c r="C288" s="696"/>
      <c r="D288" s="696"/>
      <c r="E288" s="696"/>
      <c r="F288" s="696"/>
    </row>
    <row r="289" spans="2:6" x14ac:dyDescent="0.2">
      <c r="B289" s="696"/>
      <c r="C289" s="696"/>
      <c r="D289" s="696"/>
      <c r="E289" s="696"/>
      <c r="F289" s="696"/>
    </row>
    <row r="290" spans="2:6" x14ac:dyDescent="0.2">
      <c r="B290" s="696"/>
      <c r="C290" s="696"/>
      <c r="D290" s="696"/>
      <c r="E290" s="696"/>
      <c r="F290" s="696"/>
    </row>
    <row r="291" spans="2:6" x14ac:dyDescent="0.2">
      <c r="B291" s="696"/>
      <c r="C291" s="696"/>
      <c r="D291" s="696"/>
      <c r="E291" s="696"/>
      <c r="F291" s="696"/>
    </row>
    <row r="292" spans="2:6" x14ac:dyDescent="0.2">
      <c r="B292" s="696"/>
      <c r="C292" s="696"/>
      <c r="D292" s="696"/>
      <c r="E292" s="696"/>
      <c r="F292" s="696"/>
    </row>
    <row r="293" spans="2:6" x14ac:dyDescent="0.2">
      <c r="B293" s="696"/>
      <c r="C293" s="696"/>
      <c r="D293" s="696"/>
      <c r="E293" s="696"/>
      <c r="F293" s="696"/>
    </row>
    <row r="294" spans="2:6" x14ac:dyDescent="0.2">
      <c r="B294" s="696"/>
      <c r="C294" s="696"/>
      <c r="D294" s="696"/>
      <c r="E294" s="696"/>
      <c r="F294" s="696"/>
    </row>
    <row r="295" spans="2:6" x14ac:dyDescent="0.2">
      <c r="B295" s="696"/>
      <c r="C295" s="696"/>
      <c r="D295" s="696"/>
      <c r="E295" s="696"/>
      <c r="F295" s="696"/>
    </row>
    <row r="296" spans="2:6" x14ac:dyDescent="0.2">
      <c r="B296" s="696"/>
      <c r="C296" s="696"/>
      <c r="D296" s="696"/>
      <c r="E296" s="696"/>
      <c r="F296" s="696"/>
    </row>
    <row r="297" spans="2:6" x14ac:dyDescent="0.2">
      <c r="B297" s="696"/>
      <c r="C297" s="696"/>
      <c r="D297" s="696"/>
      <c r="E297" s="696"/>
      <c r="F297" s="696"/>
    </row>
    <row r="298" spans="2:6" x14ac:dyDescent="0.2">
      <c r="B298" s="696"/>
      <c r="C298" s="696"/>
      <c r="D298" s="696"/>
      <c r="E298" s="696"/>
      <c r="F298" s="696"/>
    </row>
    <row r="299" spans="2:6" x14ac:dyDescent="0.2">
      <c r="B299" s="696"/>
      <c r="C299" s="696"/>
      <c r="D299" s="696"/>
      <c r="E299" s="696"/>
      <c r="F299" s="696"/>
    </row>
    <row r="300" spans="2:6" x14ac:dyDescent="0.2">
      <c r="B300" s="696"/>
      <c r="C300" s="696"/>
      <c r="D300" s="696"/>
      <c r="E300" s="696"/>
      <c r="F300" s="696"/>
    </row>
    <row r="301" spans="2:6" x14ac:dyDescent="0.2">
      <c r="B301" s="696"/>
      <c r="C301" s="696"/>
      <c r="D301" s="696"/>
      <c r="E301" s="696"/>
      <c r="F301" s="696"/>
    </row>
    <row r="302" spans="2:6" x14ac:dyDescent="0.2">
      <c r="B302" s="696"/>
      <c r="C302" s="696"/>
      <c r="D302" s="696"/>
      <c r="E302" s="696"/>
      <c r="F302" s="696"/>
    </row>
    <row r="303" spans="2:6" x14ac:dyDescent="0.2">
      <c r="B303" s="696"/>
      <c r="C303" s="696"/>
      <c r="D303" s="696"/>
      <c r="E303" s="696"/>
      <c r="F303" s="696"/>
    </row>
    <row r="304" spans="2:6" x14ac:dyDescent="0.2">
      <c r="B304" s="696"/>
      <c r="C304" s="696"/>
      <c r="D304" s="696"/>
      <c r="E304" s="696"/>
      <c r="F304" s="696"/>
    </row>
    <row r="305" spans="2:6" x14ac:dyDescent="0.2">
      <c r="B305" s="696"/>
      <c r="C305" s="696"/>
      <c r="D305" s="696"/>
      <c r="E305" s="696"/>
      <c r="F305" s="696"/>
    </row>
    <row r="306" spans="2:6" x14ac:dyDescent="0.2">
      <c r="B306" s="696"/>
      <c r="C306" s="696"/>
      <c r="D306" s="696"/>
      <c r="E306" s="696"/>
      <c r="F306" s="696"/>
    </row>
    <row r="307" spans="2:6" x14ac:dyDescent="0.2">
      <c r="B307" s="696"/>
      <c r="C307" s="696"/>
      <c r="D307" s="696"/>
      <c r="E307" s="696"/>
      <c r="F307" s="696"/>
    </row>
    <row r="308" spans="2:6" x14ac:dyDescent="0.2">
      <c r="B308" s="696"/>
      <c r="C308" s="696"/>
      <c r="D308" s="696"/>
      <c r="E308" s="696"/>
      <c r="F308" s="696"/>
    </row>
    <row r="309" spans="2:6" x14ac:dyDescent="0.2">
      <c r="B309" s="696"/>
      <c r="C309" s="696"/>
      <c r="D309" s="696"/>
      <c r="E309" s="696"/>
      <c r="F309" s="696"/>
    </row>
    <row r="310" spans="2:6" x14ac:dyDescent="0.2">
      <c r="B310" s="696"/>
      <c r="C310" s="696"/>
      <c r="D310" s="696"/>
      <c r="E310" s="696"/>
      <c r="F310" s="696"/>
    </row>
    <row r="311" spans="2:6" x14ac:dyDescent="0.2">
      <c r="B311" s="696"/>
      <c r="C311" s="696"/>
      <c r="D311" s="696"/>
      <c r="E311" s="696"/>
      <c r="F311" s="696"/>
    </row>
    <row r="312" spans="2:6" x14ac:dyDescent="0.2">
      <c r="B312" s="696"/>
      <c r="C312" s="696"/>
      <c r="D312" s="696"/>
      <c r="E312" s="696"/>
      <c r="F312" s="696"/>
    </row>
    <row r="313" spans="2:6" x14ac:dyDescent="0.2">
      <c r="B313" s="696"/>
      <c r="C313" s="696"/>
      <c r="D313" s="696"/>
      <c r="E313" s="696"/>
      <c r="F313" s="696"/>
    </row>
    <row r="314" spans="2:6" x14ac:dyDescent="0.2">
      <c r="B314" s="696"/>
      <c r="C314" s="696"/>
      <c r="D314" s="696"/>
      <c r="E314" s="696"/>
      <c r="F314" s="696"/>
    </row>
    <row r="315" spans="2:6" x14ac:dyDescent="0.2">
      <c r="B315" s="696"/>
      <c r="C315" s="696"/>
      <c r="D315" s="696"/>
      <c r="E315" s="696"/>
      <c r="F315" s="696"/>
    </row>
    <row r="316" spans="2:6" x14ac:dyDescent="0.2">
      <c r="B316" s="696"/>
      <c r="C316" s="696"/>
      <c r="D316" s="696"/>
      <c r="E316" s="696"/>
      <c r="F316" s="696"/>
    </row>
    <row r="317" spans="2:6" x14ac:dyDescent="0.2">
      <c r="B317" s="696"/>
      <c r="C317" s="696"/>
      <c r="D317" s="696"/>
      <c r="E317" s="696"/>
      <c r="F317" s="696"/>
    </row>
    <row r="318" spans="2:6" x14ac:dyDescent="0.2">
      <c r="B318" s="696"/>
      <c r="C318" s="696"/>
      <c r="D318" s="696"/>
      <c r="E318" s="696"/>
      <c r="F318" s="696"/>
    </row>
    <row r="319" spans="2:6" x14ac:dyDescent="0.2">
      <c r="B319" s="696"/>
      <c r="C319" s="696"/>
      <c r="D319" s="696"/>
      <c r="E319" s="696"/>
      <c r="F319" s="696"/>
    </row>
    <row r="320" spans="2:6" x14ac:dyDescent="0.2">
      <c r="B320" s="696"/>
      <c r="C320" s="696"/>
      <c r="D320" s="696"/>
      <c r="E320" s="696"/>
      <c r="F320" s="696"/>
    </row>
    <row r="321" spans="2:6" x14ac:dyDescent="0.2">
      <c r="B321" s="696"/>
      <c r="C321" s="696"/>
      <c r="D321" s="696"/>
      <c r="E321" s="696"/>
      <c r="F321" s="696"/>
    </row>
    <row r="322" spans="2:6" x14ac:dyDescent="0.2">
      <c r="B322" s="696"/>
      <c r="C322" s="696"/>
      <c r="D322" s="696"/>
      <c r="E322" s="696"/>
      <c r="F322" s="696"/>
    </row>
    <row r="323" spans="2:6" x14ac:dyDescent="0.2">
      <c r="B323" s="696"/>
      <c r="C323" s="696"/>
      <c r="D323" s="696"/>
      <c r="E323" s="696"/>
      <c r="F323" s="696"/>
    </row>
    <row r="324" spans="2:6" x14ac:dyDescent="0.2">
      <c r="B324" s="696"/>
      <c r="C324" s="696"/>
      <c r="D324" s="696"/>
      <c r="E324" s="696"/>
      <c r="F324" s="696"/>
    </row>
    <row r="325" spans="2:6" x14ac:dyDescent="0.2">
      <c r="B325" s="696"/>
      <c r="C325" s="696"/>
      <c r="D325" s="696"/>
      <c r="E325" s="696"/>
      <c r="F325" s="696"/>
    </row>
    <row r="326" spans="2:6" x14ac:dyDescent="0.2">
      <c r="B326" s="696"/>
      <c r="C326" s="696"/>
      <c r="D326" s="696"/>
      <c r="E326" s="696"/>
      <c r="F326" s="696"/>
    </row>
    <row r="327" spans="2:6" x14ac:dyDescent="0.2">
      <c r="B327" s="696"/>
      <c r="C327" s="696"/>
      <c r="D327" s="696"/>
      <c r="E327" s="696"/>
      <c r="F327" s="696"/>
    </row>
    <row r="328" spans="2:6" x14ac:dyDescent="0.2">
      <c r="B328" s="696"/>
      <c r="C328" s="696"/>
      <c r="D328" s="696"/>
      <c r="E328" s="696"/>
      <c r="F328" s="696"/>
    </row>
    <row r="329" spans="2:6" x14ac:dyDescent="0.2">
      <c r="B329" s="696"/>
      <c r="C329" s="696"/>
      <c r="D329" s="696"/>
      <c r="E329" s="696"/>
      <c r="F329" s="696"/>
    </row>
    <row r="330" spans="2:6" x14ac:dyDescent="0.2">
      <c r="B330" s="696"/>
      <c r="C330" s="696"/>
      <c r="D330" s="696"/>
      <c r="E330" s="696"/>
      <c r="F330" s="696"/>
    </row>
    <row r="331" spans="2:6" x14ac:dyDescent="0.2">
      <c r="B331" s="696"/>
      <c r="C331" s="696"/>
      <c r="D331" s="696"/>
      <c r="E331" s="696"/>
      <c r="F331" s="696"/>
    </row>
    <row r="332" spans="2:6" x14ac:dyDescent="0.2">
      <c r="B332" s="696"/>
      <c r="C332" s="696"/>
      <c r="D332" s="696"/>
      <c r="E332" s="696"/>
      <c r="F332" s="696"/>
    </row>
    <row r="333" spans="2:6" x14ac:dyDescent="0.2">
      <c r="B333" s="696"/>
      <c r="C333" s="696"/>
      <c r="D333" s="696"/>
      <c r="E333" s="696"/>
      <c r="F333" s="696"/>
    </row>
    <row r="334" spans="2:6" x14ac:dyDescent="0.2">
      <c r="B334" s="696"/>
      <c r="C334" s="696"/>
      <c r="D334" s="696"/>
      <c r="E334" s="696"/>
      <c r="F334" s="696"/>
    </row>
    <row r="335" spans="2:6" x14ac:dyDescent="0.2">
      <c r="B335" s="696"/>
      <c r="C335" s="696"/>
      <c r="D335" s="696"/>
      <c r="E335" s="696"/>
      <c r="F335" s="696"/>
    </row>
    <row r="336" spans="2:6" x14ac:dyDescent="0.2">
      <c r="B336" s="696"/>
      <c r="C336" s="696"/>
      <c r="D336" s="696"/>
      <c r="E336" s="696"/>
      <c r="F336" s="696"/>
    </row>
    <row r="337" spans="2:6" x14ac:dyDescent="0.2">
      <c r="B337" s="696"/>
      <c r="C337" s="696"/>
      <c r="D337" s="696"/>
      <c r="E337" s="696"/>
      <c r="F337" s="696"/>
    </row>
    <row r="338" spans="2:6" x14ac:dyDescent="0.2">
      <c r="B338" s="696"/>
      <c r="C338" s="696"/>
      <c r="D338" s="696"/>
      <c r="E338" s="696"/>
      <c r="F338" s="696"/>
    </row>
    <row r="339" spans="2:6" x14ac:dyDescent="0.2">
      <c r="B339" s="696"/>
      <c r="C339" s="696"/>
      <c r="D339" s="696"/>
      <c r="E339" s="696"/>
      <c r="F339" s="696"/>
    </row>
    <row r="340" spans="2:6" x14ac:dyDescent="0.2">
      <c r="B340" s="696"/>
      <c r="C340" s="696"/>
      <c r="D340" s="696"/>
      <c r="E340" s="696"/>
      <c r="F340" s="696"/>
    </row>
    <row r="341" spans="2:6" x14ac:dyDescent="0.2">
      <c r="B341" s="696"/>
      <c r="C341" s="696"/>
      <c r="D341" s="696"/>
      <c r="E341" s="696"/>
      <c r="F341" s="696"/>
    </row>
    <row r="342" spans="2:6" x14ac:dyDescent="0.2">
      <c r="B342" s="696"/>
      <c r="C342" s="696"/>
      <c r="D342" s="696"/>
      <c r="E342" s="696"/>
      <c r="F342" s="696"/>
    </row>
    <row r="343" spans="2:6" x14ac:dyDescent="0.2">
      <c r="B343" s="696"/>
      <c r="C343" s="696"/>
      <c r="D343" s="696"/>
      <c r="E343" s="696"/>
      <c r="F343" s="696"/>
    </row>
    <row r="344" spans="2:6" x14ac:dyDescent="0.2">
      <c r="B344" s="696"/>
      <c r="C344" s="696"/>
      <c r="D344" s="696"/>
      <c r="E344" s="696"/>
      <c r="F344" s="696"/>
    </row>
    <row r="345" spans="2:6" x14ac:dyDescent="0.2">
      <c r="B345" s="696"/>
      <c r="C345" s="696"/>
      <c r="D345" s="696"/>
      <c r="E345" s="696"/>
      <c r="F345" s="696"/>
    </row>
    <row r="346" spans="2:6" x14ac:dyDescent="0.2">
      <c r="B346" s="696"/>
      <c r="C346" s="696"/>
      <c r="D346" s="696"/>
      <c r="E346" s="696"/>
      <c r="F346" s="696"/>
    </row>
    <row r="347" spans="2:6" x14ac:dyDescent="0.2">
      <c r="B347" s="696"/>
      <c r="C347" s="696"/>
      <c r="D347" s="696"/>
      <c r="E347" s="696"/>
      <c r="F347" s="696"/>
    </row>
    <row r="348" spans="2:6" x14ac:dyDescent="0.2">
      <c r="B348" s="696"/>
      <c r="C348" s="696"/>
      <c r="D348" s="696"/>
      <c r="E348" s="696"/>
      <c r="F348" s="696"/>
    </row>
    <row r="349" spans="2:6" x14ac:dyDescent="0.2">
      <c r="B349" s="696"/>
      <c r="C349" s="696"/>
      <c r="D349" s="696"/>
      <c r="E349" s="696"/>
      <c r="F349" s="696"/>
    </row>
    <row r="350" spans="2:6" x14ac:dyDescent="0.2">
      <c r="B350" s="696"/>
      <c r="C350" s="696"/>
      <c r="D350" s="696"/>
      <c r="E350" s="696"/>
      <c r="F350" s="696"/>
    </row>
    <row r="351" spans="2:6" x14ac:dyDescent="0.2">
      <c r="B351" s="696"/>
      <c r="C351" s="696"/>
      <c r="D351" s="696"/>
      <c r="E351" s="696"/>
      <c r="F351" s="696"/>
    </row>
    <row r="352" spans="2:6" x14ac:dyDescent="0.2">
      <c r="B352" s="696"/>
      <c r="C352" s="696"/>
      <c r="D352" s="696"/>
      <c r="E352" s="696"/>
      <c r="F352" s="696"/>
    </row>
    <row r="353" spans="2:6" x14ac:dyDescent="0.2">
      <c r="B353" s="696"/>
      <c r="C353" s="696"/>
      <c r="D353" s="696"/>
      <c r="E353" s="696"/>
      <c r="F353" s="696"/>
    </row>
    <row r="354" spans="2:6" x14ac:dyDescent="0.2">
      <c r="B354" s="696"/>
      <c r="C354" s="696"/>
      <c r="D354" s="696"/>
      <c r="E354" s="696"/>
      <c r="F354" s="696"/>
    </row>
    <row r="355" spans="2:6" x14ac:dyDescent="0.2">
      <c r="B355" s="696"/>
      <c r="C355" s="696"/>
      <c r="D355" s="696"/>
      <c r="E355" s="696"/>
      <c r="F355" s="696"/>
    </row>
    <row r="356" spans="2:6" x14ac:dyDescent="0.2">
      <c r="B356" s="696"/>
      <c r="C356" s="696"/>
      <c r="D356" s="696"/>
      <c r="E356" s="696"/>
      <c r="F356" s="696"/>
    </row>
    <row r="357" spans="2:6" x14ac:dyDescent="0.2">
      <c r="B357" s="696"/>
      <c r="C357" s="696"/>
      <c r="D357" s="696"/>
      <c r="E357" s="696"/>
      <c r="F357" s="696"/>
    </row>
    <row r="358" spans="2:6" x14ac:dyDescent="0.2">
      <c r="B358" s="696"/>
      <c r="C358" s="696"/>
      <c r="D358" s="696"/>
      <c r="E358" s="696"/>
      <c r="F358" s="696"/>
    </row>
    <row r="359" spans="2:6" x14ac:dyDescent="0.2">
      <c r="B359" s="696"/>
      <c r="C359" s="696"/>
      <c r="D359" s="696"/>
      <c r="E359" s="696"/>
      <c r="F359" s="696"/>
    </row>
    <row r="360" spans="2:6" x14ac:dyDescent="0.2">
      <c r="B360" s="696"/>
      <c r="C360" s="696"/>
      <c r="D360" s="696"/>
      <c r="E360" s="696"/>
      <c r="F360" s="696"/>
    </row>
    <row r="361" spans="2:6" x14ac:dyDescent="0.2">
      <c r="B361" s="696"/>
      <c r="C361" s="696"/>
      <c r="D361" s="696"/>
      <c r="E361" s="696"/>
      <c r="F361" s="696"/>
    </row>
    <row r="362" spans="2:6" x14ac:dyDescent="0.2">
      <c r="B362" s="696"/>
      <c r="C362" s="696"/>
      <c r="D362" s="696"/>
      <c r="E362" s="696"/>
      <c r="F362" s="696"/>
    </row>
    <row r="363" spans="2:6" x14ac:dyDescent="0.2">
      <c r="B363" s="696"/>
      <c r="C363" s="696"/>
      <c r="D363" s="696"/>
      <c r="E363" s="696"/>
      <c r="F363" s="696"/>
    </row>
    <row r="364" spans="2:6" x14ac:dyDescent="0.2">
      <c r="B364" s="696"/>
      <c r="C364" s="696"/>
      <c r="D364" s="696"/>
      <c r="E364" s="696"/>
      <c r="F364" s="696"/>
    </row>
    <row r="365" spans="2:6" x14ac:dyDescent="0.2">
      <c r="B365" s="696"/>
      <c r="C365" s="696"/>
      <c r="D365" s="696"/>
      <c r="E365" s="696"/>
      <c r="F365" s="696"/>
    </row>
    <row r="366" spans="2:6" x14ac:dyDescent="0.2">
      <c r="B366" s="696"/>
      <c r="C366" s="696"/>
      <c r="D366" s="696"/>
      <c r="E366" s="696"/>
      <c r="F366" s="696"/>
    </row>
    <row r="367" spans="2:6" x14ac:dyDescent="0.2">
      <c r="B367" s="696"/>
      <c r="C367" s="696"/>
      <c r="D367" s="696"/>
      <c r="E367" s="696"/>
      <c r="F367" s="696"/>
    </row>
    <row r="368" spans="2:6" x14ac:dyDescent="0.2">
      <c r="B368" s="696"/>
      <c r="C368" s="696"/>
      <c r="D368" s="696"/>
      <c r="E368" s="696"/>
      <c r="F368" s="696"/>
    </row>
    <row r="369" spans="2:6" x14ac:dyDescent="0.2">
      <c r="B369" s="696"/>
      <c r="C369" s="696"/>
      <c r="D369" s="696"/>
      <c r="E369" s="696"/>
      <c r="F369" s="696"/>
    </row>
    <row r="370" spans="2:6" x14ac:dyDescent="0.2">
      <c r="B370" s="696"/>
      <c r="C370" s="696"/>
      <c r="D370" s="696"/>
      <c r="E370" s="696"/>
      <c r="F370" s="696"/>
    </row>
    <row r="371" spans="2:6" x14ac:dyDescent="0.2">
      <c r="B371" s="696"/>
      <c r="C371" s="696"/>
      <c r="D371" s="696"/>
      <c r="E371" s="696"/>
      <c r="F371" s="696"/>
    </row>
    <row r="372" spans="2:6" x14ac:dyDescent="0.2">
      <c r="B372" s="696"/>
      <c r="C372" s="696"/>
      <c r="D372" s="696"/>
      <c r="E372" s="696"/>
      <c r="F372" s="696"/>
    </row>
    <row r="373" spans="2:6" x14ac:dyDescent="0.2">
      <c r="B373" s="696"/>
      <c r="C373" s="696"/>
      <c r="D373" s="696"/>
      <c r="E373" s="696"/>
      <c r="F373" s="696"/>
    </row>
    <row r="374" spans="2:6" x14ac:dyDescent="0.2">
      <c r="B374" s="696"/>
      <c r="C374" s="696"/>
      <c r="D374" s="696"/>
      <c r="E374" s="696"/>
      <c r="F374" s="696"/>
    </row>
    <row r="375" spans="2:6" x14ac:dyDescent="0.2">
      <c r="B375" s="696"/>
      <c r="C375" s="696"/>
      <c r="D375" s="696"/>
      <c r="E375" s="696"/>
      <c r="F375" s="696"/>
    </row>
    <row r="376" spans="2:6" x14ac:dyDescent="0.2">
      <c r="B376" s="696"/>
      <c r="C376" s="696"/>
      <c r="D376" s="696"/>
      <c r="E376" s="696"/>
      <c r="F376" s="696"/>
    </row>
    <row r="377" spans="2:6" x14ac:dyDescent="0.2">
      <c r="B377" s="696"/>
      <c r="C377" s="696"/>
      <c r="D377" s="696"/>
      <c r="E377" s="696"/>
      <c r="F377" s="696"/>
    </row>
    <row r="378" spans="2:6" x14ac:dyDescent="0.2">
      <c r="B378" s="696"/>
      <c r="C378" s="696"/>
      <c r="D378" s="696"/>
      <c r="E378" s="696"/>
      <c r="F378" s="696"/>
    </row>
    <row r="379" spans="2:6" x14ac:dyDescent="0.2">
      <c r="B379" s="696"/>
      <c r="C379" s="696"/>
      <c r="D379" s="696"/>
      <c r="E379" s="696"/>
      <c r="F379" s="696"/>
    </row>
    <row r="380" spans="2:6" x14ac:dyDescent="0.2">
      <c r="B380" s="696"/>
      <c r="C380" s="696"/>
      <c r="D380" s="696"/>
      <c r="E380" s="696"/>
      <c r="F380" s="696"/>
    </row>
    <row r="381" spans="2:6" x14ac:dyDescent="0.2">
      <c r="B381" s="696"/>
      <c r="C381" s="696"/>
      <c r="D381" s="696"/>
      <c r="E381" s="696"/>
      <c r="F381" s="696"/>
    </row>
    <row r="382" spans="2:6" x14ac:dyDescent="0.2">
      <c r="B382" s="696"/>
      <c r="C382" s="696"/>
      <c r="D382" s="696"/>
      <c r="E382" s="696"/>
      <c r="F382" s="696"/>
    </row>
    <row r="383" spans="2:6" x14ac:dyDescent="0.2">
      <c r="B383" s="696"/>
      <c r="C383" s="696"/>
      <c r="D383" s="696"/>
      <c r="E383" s="696"/>
      <c r="F383" s="696"/>
    </row>
    <row r="384" spans="2:6" x14ac:dyDescent="0.2">
      <c r="B384" s="696"/>
      <c r="C384" s="696"/>
      <c r="D384" s="696"/>
      <c r="E384" s="696"/>
      <c r="F384" s="696"/>
    </row>
    <row r="385" spans="2:6" x14ac:dyDescent="0.2">
      <c r="B385" s="696"/>
      <c r="C385" s="696"/>
      <c r="D385" s="696"/>
      <c r="E385" s="696"/>
      <c r="F385" s="696"/>
    </row>
    <row r="386" spans="2:6" x14ac:dyDescent="0.2">
      <c r="B386" s="696"/>
      <c r="C386" s="696"/>
      <c r="D386" s="696"/>
      <c r="E386" s="696"/>
      <c r="F386" s="696"/>
    </row>
    <row r="387" spans="2:6" x14ac:dyDescent="0.2">
      <c r="B387" s="696"/>
      <c r="C387" s="696"/>
      <c r="D387" s="696"/>
      <c r="E387" s="696"/>
      <c r="F387" s="696"/>
    </row>
    <row r="388" spans="2:6" x14ac:dyDescent="0.2">
      <c r="B388" s="696"/>
      <c r="C388" s="696"/>
      <c r="D388" s="696"/>
      <c r="E388" s="696"/>
      <c r="F388" s="696"/>
    </row>
    <row r="389" spans="2:6" x14ac:dyDescent="0.2">
      <c r="B389" s="696"/>
      <c r="C389" s="696"/>
      <c r="D389" s="696"/>
      <c r="E389" s="696"/>
      <c r="F389" s="696"/>
    </row>
    <row r="390" spans="2:6" x14ac:dyDescent="0.2">
      <c r="B390" s="696"/>
      <c r="C390" s="696"/>
      <c r="D390" s="696"/>
      <c r="E390" s="696"/>
      <c r="F390" s="696"/>
    </row>
    <row r="391" spans="2:6" x14ac:dyDescent="0.2">
      <c r="B391" s="696"/>
      <c r="C391" s="696"/>
      <c r="D391" s="696"/>
      <c r="E391" s="696"/>
      <c r="F391" s="696"/>
    </row>
    <row r="392" spans="2:6" x14ac:dyDescent="0.2">
      <c r="B392" s="696"/>
      <c r="C392" s="696"/>
      <c r="D392" s="696"/>
      <c r="E392" s="696"/>
      <c r="F392" s="696"/>
    </row>
    <row r="393" spans="2:6" x14ac:dyDescent="0.2">
      <c r="B393" s="696"/>
      <c r="C393" s="696"/>
      <c r="D393" s="696"/>
      <c r="E393" s="696"/>
      <c r="F393" s="696"/>
    </row>
    <row r="394" spans="2:6" x14ac:dyDescent="0.2">
      <c r="B394" s="696"/>
      <c r="C394" s="696"/>
      <c r="D394" s="696"/>
      <c r="E394" s="696"/>
      <c r="F394" s="696"/>
    </row>
    <row r="395" spans="2:6" x14ac:dyDescent="0.2">
      <c r="B395" s="696"/>
      <c r="C395" s="696"/>
      <c r="D395" s="696"/>
      <c r="E395" s="696"/>
      <c r="F395" s="696"/>
    </row>
    <row r="396" spans="2:6" x14ac:dyDescent="0.2">
      <c r="B396" s="696"/>
      <c r="C396" s="696"/>
      <c r="D396" s="696"/>
      <c r="E396" s="696"/>
      <c r="F396" s="696"/>
    </row>
    <row r="397" spans="2:6" x14ac:dyDescent="0.2">
      <c r="B397" s="696"/>
      <c r="C397" s="696"/>
      <c r="D397" s="696"/>
      <c r="E397" s="696"/>
      <c r="F397" s="696"/>
    </row>
    <row r="398" spans="2:6" x14ac:dyDescent="0.2">
      <c r="B398" s="696"/>
      <c r="C398" s="696"/>
      <c r="D398" s="696"/>
      <c r="E398" s="696"/>
      <c r="F398" s="696"/>
    </row>
    <row r="399" spans="2:6" x14ac:dyDescent="0.2">
      <c r="B399" s="696"/>
      <c r="C399" s="696"/>
      <c r="D399" s="696"/>
      <c r="E399" s="696"/>
      <c r="F399" s="696"/>
    </row>
    <row r="400" spans="2:6" x14ac:dyDescent="0.2">
      <c r="B400" s="696"/>
      <c r="C400" s="696"/>
      <c r="D400" s="696"/>
      <c r="E400" s="696"/>
      <c r="F400" s="696"/>
    </row>
    <row r="401" spans="2:6" x14ac:dyDescent="0.2">
      <c r="B401" s="696"/>
      <c r="C401" s="696"/>
      <c r="D401" s="696"/>
      <c r="E401" s="696"/>
      <c r="F401" s="696"/>
    </row>
    <row r="402" spans="2:6" x14ac:dyDescent="0.2">
      <c r="B402" s="696"/>
      <c r="C402" s="696"/>
      <c r="D402" s="696"/>
      <c r="E402" s="696"/>
      <c r="F402" s="696"/>
    </row>
    <row r="403" spans="2:6" x14ac:dyDescent="0.2">
      <c r="B403" s="696"/>
      <c r="C403" s="696"/>
      <c r="D403" s="696"/>
      <c r="E403" s="696"/>
      <c r="F403" s="696"/>
    </row>
    <row r="404" spans="2:6" x14ac:dyDescent="0.2">
      <c r="B404" s="696"/>
      <c r="C404" s="696"/>
      <c r="D404" s="696"/>
      <c r="E404" s="696"/>
      <c r="F404" s="696"/>
    </row>
    <row r="405" spans="2:6" x14ac:dyDescent="0.2">
      <c r="B405" s="696"/>
      <c r="C405" s="696"/>
      <c r="D405" s="696"/>
      <c r="E405" s="696"/>
      <c r="F405" s="696"/>
    </row>
    <row r="406" spans="2:6" x14ac:dyDescent="0.2">
      <c r="B406" s="696"/>
      <c r="C406" s="696"/>
      <c r="D406" s="696"/>
      <c r="E406" s="696"/>
      <c r="F406" s="696"/>
    </row>
    <row r="407" spans="2:6" x14ac:dyDescent="0.2">
      <c r="B407" s="696"/>
      <c r="C407" s="696"/>
      <c r="D407" s="696"/>
      <c r="E407" s="696"/>
      <c r="F407" s="696"/>
    </row>
    <row r="408" spans="2:6" x14ac:dyDescent="0.2">
      <c r="B408" s="696"/>
      <c r="C408" s="696"/>
      <c r="D408" s="696"/>
      <c r="E408" s="696"/>
      <c r="F408" s="696"/>
    </row>
    <row r="409" spans="2:6" x14ac:dyDescent="0.2">
      <c r="B409" s="696"/>
      <c r="C409" s="696"/>
      <c r="D409" s="696"/>
      <c r="E409" s="696"/>
      <c r="F409" s="696"/>
    </row>
    <row r="410" spans="2:6" x14ac:dyDescent="0.2">
      <c r="B410" s="696"/>
      <c r="C410" s="696"/>
      <c r="D410" s="696"/>
      <c r="E410" s="696"/>
      <c r="F410" s="696"/>
    </row>
    <row r="411" spans="2:6" x14ac:dyDescent="0.2">
      <c r="B411" s="696"/>
      <c r="C411" s="696"/>
      <c r="D411" s="696"/>
      <c r="E411" s="696"/>
      <c r="F411" s="696"/>
    </row>
    <row r="412" spans="2:6" x14ac:dyDescent="0.2">
      <c r="B412" s="696"/>
      <c r="C412" s="696"/>
      <c r="D412" s="696"/>
      <c r="E412" s="696"/>
      <c r="F412" s="696"/>
    </row>
    <row r="413" spans="2:6" x14ac:dyDescent="0.2">
      <c r="B413" s="696"/>
      <c r="C413" s="696"/>
      <c r="D413" s="696"/>
      <c r="E413" s="696"/>
      <c r="F413" s="696"/>
    </row>
    <row r="414" spans="2:6" x14ac:dyDescent="0.2">
      <c r="B414" s="696"/>
      <c r="C414" s="696"/>
      <c r="D414" s="696"/>
      <c r="E414" s="696"/>
      <c r="F414" s="696"/>
    </row>
    <row r="415" spans="2:6" x14ac:dyDescent="0.2">
      <c r="B415" s="696"/>
      <c r="C415" s="696"/>
      <c r="D415" s="696"/>
      <c r="E415" s="696"/>
      <c r="F415" s="696"/>
    </row>
    <row r="416" spans="2:6" x14ac:dyDescent="0.2">
      <c r="B416" s="696"/>
      <c r="C416" s="696"/>
      <c r="D416" s="696"/>
      <c r="E416" s="696"/>
      <c r="F416" s="696"/>
    </row>
    <row r="417" spans="2:6" x14ac:dyDescent="0.2">
      <c r="B417" s="696"/>
      <c r="C417" s="696"/>
      <c r="D417" s="696"/>
      <c r="E417" s="696"/>
      <c r="F417" s="696"/>
    </row>
    <row r="418" spans="2:6" x14ac:dyDescent="0.2">
      <c r="B418" s="696"/>
      <c r="C418" s="696"/>
      <c r="D418" s="696"/>
      <c r="E418" s="696"/>
      <c r="F418" s="696"/>
    </row>
    <row r="419" spans="2:6" x14ac:dyDescent="0.2">
      <c r="B419" s="696"/>
      <c r="C419" s="696"/>
      <c r="D419" s="696"/>
      <c r="E419" s="696"/>
      <c r="F419" s="696"/>
    </row>
    <row r="420" spans="2:6" x14ac:dyDescent="0.2">
      <c r="B420" s="696"/>
      <c r="C420" s="696"/>
      <c r="D420" s="696"/>
      <c r="E420" s="696"/>
      <c r="F420" s="696"/>
    </row>
    <row r="421" spans="2:6" x14ac:dyDescent="0.2">
      <c r="B421" s="696"/>
      <c r="C421" s="696"/>
      <c r="D421" s="696"/>
      <c r="E421" s="696"/>
      <c r="F421" s="696"/>
    </row>
    <row r="422" spans="2:6" x14ac:dyDescent="0.2">
      <c r="B422" s="696"/>
      <c r="C422" s="696"/>
      <c r="D422" s="696"/>
      <c r="E422" s="696"/>
      <c r="F422" s="696"/>
    </row>
    <row r="423" spans="2:6" x14ac:dyDescent="0.2">
      <c r="B423" s="696"/>
      <c r="C423" s="696"/>
      <c r="D423" s="696"/>
      <c r="E423" s="696"/>
      <c r="F423" s="696"/>
    </row>
    <row r="424" spans="2:6" x14ac:dyDescent="0.2">
      <c r="B424" s="696"/>
      <c r="C424" s="696"/>
      <c r="D424" s="696"/>
      <c r="E424" s="696"/>
      <c r="F424" s="696"/>
    </row>
    <row r="425" spans="2:6" x14ac:dyDescent="0.2">
      <c r="B425" s="696"/>
      <c r="C425" s="696"/>
      <c r="D425" s="696"/>
      <c r="E425" s="696"/>
      <c r="F425" s="696"/>
    </row>
    <row r="426" spans="2:6" x14ac:dyDescent="0.2">
      <c r="B426" s="696"/>
      <c r="C426" s="696"/>
      <c r="D426" s="696"/>
      <c r="E426" s="696"/>
      <c r="F426" s="696"/>
    </row>
    <row r="427" spans="2:6" x14ac:dyDescent="0.2">
      <c r="B427" s="696"/>
      <c r="C427" s="696"/>
      <c r="D427" s="696"/>
      <c r="E427" s="696"/>
      <c r="F427" s="696"/>
    </row>
    <row r="428" spans="2:6" x14ac:dyDescent="0.2">
      <c r="B428" s="696"/>
      <c r="C428" s="696"/>
      <c r="D428" s="696"/>
      <c r="E428" s="696"/>
      <c r="F428" s="696"/>
    </row>
    <row r="429" spans="2:6" x14ac:dyDescent="0.2">
      <c r="B429" s="696"/>
      <c r="C429" s="696"/>
      <c r="D429" s="696"/>
      <c r="E429" s="696"/>
      <c r="F429" s="696"/>
    </row>
    <row r="430" spans="2:6" x14ac:dyDescent="0.2">
      <c r="B430" s="696"/>
      <c r="C430" s="696"/>
      <c r="D430" s="696"/>
      <c r="E430" s="696"/>
      <c r="F430" s="696"/>
    </row>
    <row r="431" spans="2:6" x14ac:dyDescent="0.2">
      <c r="B431" s="696"/>
      <c r="C431" s="696"/>
      <c r="D431" s="696"/>
      <c r="E431" s="696"/>
      <c r="F431" s="696"/>
    </row>
    <row r="432" spans="2:6" x14ac:dyDescent="0.2">
      <c r="B432" s="696"/>
      <c r="C432" s="696"/>
      <c r="D432" s="696"/>
      <c r="E432" s="696"/>
      <c r="F432" s="696"/>
    </row>
    <row r="433" spans="2:6" x14ac:dyDescent="0.2">
      <c r="B433" s="696"/>
      <c r="C433" s="696"/>
      <c r="D433" s="696"/>
      <c r="E433" s="696"/>
      <c r="F433" s="696"/>
    </row>
    <row r="434" spans="2:6" x14ac:dyDescent="0.2">
      <c r="B434" s="696"/>
      <c r="C434" s="696"/>
      <c r="D434" s="696"/>
      <c r="E434" s="696"/>
      <c r="F434" s="696"/>
    </row>
    <row r="435" spans="2:6" x14ac:dyDescent="0.2">
      <c r="B435" s="696"/>
      <c r="C435" s="696"/>
      <c r="D435" s="696"/>
      <c r="E435" s="696"/>
      <c r="F435" s="696"/>
    </row>
    <row r="436" spans="2:6" x14ac:dyDescent="0.2">
      <c r="B436" s="696"/>
      <c r="C436" s="696"/>
      <c r="D436" s="696"/>
      <c r="E436" s="696"/>
      <c r="F436" s="696"/>
    </row>
    <row r="437" spans="2:6" x14ac:dyDescent="0.2">
      <c r="B437" s="696"/>
      <c r="C437" s="696"/>
      <c r="D437" s="696"/>
      <c r="E437" s="696"/>
      <c r="F437" s="696"/>
    </row>
    <row r="438" spans="2:6" x14ac:dyDescent="0.2">
      <c r="B438" s="696"/>
      <c r="C438" s="696"/>
      <c r="D438" s="696"/>
      <c r="E438" s="696"/>
      <c r="F438" s="696"/>
    </row>
    <row r="439" spans="2:6" x14ac:dyDescent="0.2">
      <c r="B439" s="696"/>
      <c r="C439" s="696"/>
      <c r="D439" s="696"/>
      <c r="E439" s="696"/>
      <c r="F439" s="696"/>
    </row>
    <row r="440" spans="2:6" x14ac:dyDescent="0.2">
      <c r="B440" s="696"/>
      <c r="C440" s="696"/>
      <c r="D440" s="696"/>
      <c r="E440" s="696"/>
      <c r="F440" s="696"/>
    </row>
    <row r="441" spans="2:6" x14ac:dyDescent="0.2">
      <c r="B441" s="696"/>
      <c r="C441" s="696"/>
      <c r="D441" s="696"/>
      <c r="E441" s="696"/>
      <c r="F441" s="696"/>
    </row>
    <row r="442" spans="2:6" x14ac:dyDescent="0.2">
      <c r="B442" s="696"/>
      <c r="C442" s="696"/>
      <c r="D442" s="696"/>
      <c r="E442" s="696"/>
      <c r="F442" s="696"/>
    </row>
    <row r="443" spans="2:6" x14ac:dyDescent="0.2">
      <c r="B443" s="696"/>
      <c r="C443" s="696"/>
      <c r="D443" s="696"/>
      <c r="E443" s="696"/>
      <c r="F443" s="696"/>
    </row>
    <row r="444" spans="2:6" x14ac:dyDescent="0.2">
      <c r="B444" s="696"/>
      <c r="C444" s="696"/>
      <c r="D444" s="696"/>
      <c r="E444" s="696"/>
      <c r="F444" s="696"/>
    </row>
    <row r="445" spans="2:6" x14ac:dyDescent="0.2">
      <c r="B445" s="696"/>
      <c r="C445" s="696"/>
      <c r="D445" s="696"/>
      <c r="E445" s="696"/>
      <c r="F445" s="696"/>
    </row>
    <row r="446" spans="2:6" x14ac:dyDescent="0.2">
      <c r="B446" s="696"/>
      <c r="C446" s="696"/>
      <c r="D446" s="696"/>
      <c r="E446" s="696"/>
      <c r="F446" s="696"/>
    </row>
    <row r="447" spans="2:6" x14ac:dyDescent="0.2">
      <c r="B447" s="696"/>
      <c r="C447" s="696"/>
      <c r="D447" s="696"/>
      <c r="E447" s="696"/>
      <c r="F447" s="696"/>
    </row>
    <row r="448" spans="2:6" x14ac:dyDescent="0.2">
      <c r="B448" s="696"/>
      <c r="C448" s="696"/>
      <c r="D448" s="696"/>
      <c r="E448" s="696"/>
      <c r="F448" s="696"/>
    </row>
    <row r="449" spans="2:6" x14ac:dyDescent="0.2">
      <c r="B449" s="696"/>
      <c r="C449" s="696"/>
      <c r="D449" s="696"/>
      <c r="E449" s="696"/>
      <c r="F449" s="696"/>
    </row>
    <row r="450" spans="2:6" x14ac:dyDescent="0.2">
      <c r="B450" s="696"/>
      <c r="C450" s="696"/>
      <c r="D450" s="696"/>
      <c r="E450" s="696"/>
      <c r="F450" s="696"/>
    </row>
    <row r="451" spans="2:6" x14ac:dyDescent="0.2">
      <c r="B451" s="696"/>
      <c r="C451" s="696"/>
      <c r="D451" s="696"/>
      <c r="E451" s="696"/>
      <c r="F451" s="696"/>
    </row>
    <row r="452" spans="2:6" x14ac:dyDescent="0.2">
      <c r="B452" s="696"/>
      <c r="C452" s="696"/>
      <c r="D452" s="696"/>
      <c r="E452" s="696"/>
      <c r="F452" s="696"/>
    </row>
    <row r="453" spans="2:6" x14ac:dyDescent="0.2">
      <c r="B453" s="696"/>
      <c r="C453" s="696"/>
      <c r="D453" s="696"/>
      <c r="E453" s="696"/>
      <c r="F453" s="696"/>
    </row>
    <row r="454" spans="2:6" x14ac:dyDescent="0.2">
      <c r="B454" s="696"/>
      <c r="C454" s="696"/>
      <c r="D454" s="696"/>
      <c r="E454" s="696"/>
      <c r="F454" s="696"/>
    </row>
    <row r="455" spans="2:6" x14ac:dyDescent="0.2">
      <c r="B455" s="696"/>
      <c r="C455" s="696"/>
      <c r="D455" s="696"/>
      <c r="E455" s="696"/>
      <c r="F455" s="696"/>
    </row>
    <row r="456" spans="2:6" x14ac:dyDescent="0.2">
      <c r="B456" s="696"/>
      <c r="C456" s="696"/>
      <c r="D456" s="696"/>
      <c r="E456" s="696"/>
      <c r="F456" s="696"/>
    </row>
    <row r="457" spans="2:6" x14ac:dyDescent="0.2">
      <c r="B457" s="696"/>
      <c r="C457" s="696"/>
      <c r="D457" s="696"/>
      <c r="E457" s="696"/>
      <c r="F457" s="696"/>
    </row>
    <row r="458" spans="2:6" x14ac:dyDescent="0.2">
      <c r="B458" s="696"/>
      <c r="C458" s="696"/>
      <c r="D458" s="696"/>
      <c r="E458" s="696"/>
      <c r="F458" s="696"/>
    </row>
    <row r="459" spans="2:6" x14ac:dyDescent="0.2">
      <c r="B459" s="696"/>
      <c r="C459" s="696"/>
      <c r="D459" s="696"/>
      <c r="E459" s="696"/>
      <c r="F459" s="696"/>
    </row>
    <row r="460" spans="2:6" x14ac:dyDescent="0.2">
      <c r="B460" s="696"/>
      <c r="C460" s="696"/>
      <c r="D460" s="696"/>
      <c r="E460" s="696"/>
      <c r="F460" s="696"/>
    </row>
    <row r="461" spans="2:6" x14ac:dyDescent="0.2">
      <c r="B461" s="696"/>
      <c r="C461" s="696"/>
      <c r="D461" s="696"/>
      <c r="E461" s="696"/>
      <c r="F461" s="696"/>
    </row>
    <row r="462" spans="2:6" x14ac:dyDescent="0.2">
      <c r="B462" s="696"/>
      <c r="C462" s="696"/>
      <c r="D462" s="696"/>
      <c r="E462" s="696"/>
      <c r="F462" s="696"/>
    </row>
    <row r="463" spans="2:6" x14ac:dyDescent="0.2">
      <c r="B463" s="696"/>
      <c r="C463" s="696"/>
      <c r="D463" s="696"/>
      <c r="E463" s="696"/>
      <c r="F463" s="696"/>
    </row>
    <row r="464" spans="2:6" x14ac:dyDescent="0.2">
      <c r="B464" s="696"/>
      <c r="C464" s="696"/>
      <c r="D464" s="696"/>
      <c r="E464" s="696"/>
      <c r="F464" s="696"/>
    </row>
    <row r="465" spans="2:6" x14ac:dyDescent="0.2">
      <c r="B465" s="696"/>
      <c r="C465" s="696"/>
      <c r="D465" s="696"/>
      <c r="E465" s="696"/>
      <c r="F465" s="696"/>
    </row>
    <row r="466" spans="2:6" x14ac:dyDescent="0.2">
      <c r="B466" s="696"/>
      <c r="C466" s="696"/>
      <c r="D466" s="696"/>
      <c r="E466" s="696"/>
      <c r="F466" s="696"/>
    </row>
    <row r="467" spans="2:6" x14ac:dyDescent="0.2">
      <c r="B467" s="696"/>
      <c r="C467" s="696"/>
      <c r="D467" s="696"/>
      <c r="E467" s="696"/>
      <c r="F467" s="696"/>
    </row>
    <row r="468" spans="2:6" x14ac:dyDescent="0.2">
      <c r="B468" s="696"/>
      <c r="C468" s="696"/>
      <c r="D468" s="696"/>
      <c r="E468" s="696"/>
      <c r="F468" s="696"/>
    </row>
    <row r="469" spans="2:6" x14ac:dyDescent="0.2">
      <c r="B469" s="696"/>
      <c r="C469" s="696"/>
      <c r="D469" s="696"/>
      <c r="E469" s="696"/>
      <c r="F469" s="696"/>
    </row>
    <row r="470" spans="2:6" x14ac:dyDescent="0.2">
      <c r="B470" s="696"/>
      <c r="C470" s="696"/>
      <c r="D470" s="696"/>
      <c r="E470" s="696"/>
      <c r="F470" s="696"/>
    </row>
    <row r="471" spans="2:6" x14ac:dyDescent="0.2">
      <c r="B471" s="696"/>
      <c r="C471" s="696"/>
      <c r="D471" s="696"/>
      <c r="E471" s="696"/>
      <c r="F471" s="696"/>
    </row>
    <row r="472" spans="2:6" x14ac:dyDescent="0.2">
      <c r="B472" s="696"/>
      <c r="C472" s="696"/>
      <c r="D472" s="696"/>
      <c r="E472" s="696"/>
      <c r="F472" s="696"/>
    </row>
    <row r="473" spans="2:6" x14ac:dyDescent="0.2">
      <c r="B473" s="696"/>
      <c r="C473" s="696"/>
      <c r="D473" s="696"/>
      <c r="E473" s="696"/>
      <c r="F473" s="696"/>
    </row>
    <row r="474" spans="2:6" x14ac:dyDescent="0.2">
      <c r="B474" s="696"/>
      <c r="C474" s="696"/>
      <c r="D474" s="696"/>
      <c r="E474" s="696"/>
      <c r="F474" s="696"/>
    </row>
    <row r="475" spans="2:6" x14ac:dyDescent="0.2">
      <c r="B475" s="696"/>
      <c r="C475" s="696"/>
      <c r="D475" s="696"/>
      <c r="E475" s="696"/>
      <c r="F475" s="696"/>
    </row>
    <row r="476" spans="2:6" x14ac:dyDescent="0.2">
      <c r="B476" s="696"/>
      <c r="C476" s="696"/>
      <c r="D476" s="696"/>
      <c r="E476" s="696"/>
      <c r="F476" s="696"/>
    </row>
    <row r="477" spans="2:6" x14ac:dyDescent="0.2">
      <c r="B477" s="696"/>
      <c r="C477" s="696"/>
      <c r="D477" s="696"/>
      <c r="E477" s="696"/>
      <c r="F477" s="696"/>
    </row>
    <row r="478" spans="2:6" x14ac:dyDescent="0.2">
      <c r="B478" s="696"/>
      <c r="C478" s="696"/>
      <c r="D478" s="696"/>
      <c r="E478" s="696"/>
      <c r="F478" s="696"/>
    </row>
    <row r="479" spans="2:6" x14ac:dyDescent="0.2">
      <c r="B479" s="696"/>
      <c r="C479" s="696"/>
      <c r="D479" s="696"/>
      <c r="E479" s="696"/>
      <c r="F479" s="696"/>
    </row>
    <row r="480" spans="2:6" x14ac:dyDescent="0.2">
      <c r="B480" s="696"/>
      <c r="C480" s="696"/>
      <c r="D480" s="696"/>
      <c r="E480" s="696"/>
      <c r="F480" s="696"/>
    </row>
    <row r="481" spans="2:6" x14ac:dyDescent="0.2">
      <c r="B481" s="696"/>
      <c r="C481" s="696"/>
      <c r="D481" s="696"/>
      <c r="E481" s="696"/>
      <c r="F481" s="696"/>
    </row>
    <row r="482" spans="2:6" x14ac:dyDescent="0.2">
      <c r="B482" s="696"/>
      <c r="C482" s="696"/>
      <c r="D482" s="696"/>
      <c r="E482" s="696"/>
      <c r="F482" s="696"/>
    </row>
    <row r="483" spans="2:6" x14ac:dyDescent="0.2">
      <c r="B483" s="696"/>
      <c r="C483" s="696"/>
      <c r="D483" s="696"/>
      <c r="E483" s="696"/>
      <c r="F483" s="696"/>
    </row>
    <row r="484" spans="2:6" x14ac:dyDescent="0.2">
      <c r="B484" s="696"/>
      <c r="C484" s="696"/>
      <c r="D484" s="696"/>
      <c r="E484" s="696"/>
      <c r="F484" s="696"/>
    </row>
    <row r="485" spans="2:6" x14ac:dyDescent="0.2">
      <c r="B485" s="696"/>
      <c r="C485" s="696"/>
      <c r="D485" s="696"/>
      <c r="E485" s="696"/>
      <c r="F485" s="696"/>
    </row>
    <row r="486" spans="2:6" x14ac:dyDescent="0.2">
      <c r="B486" s="696"/>
      <c r="C486" s="696"/>
      <c r="D486" s="696"/>
      <c r="E486" s="696"/>
      <c r="F486" s="696"/>
    </row>
    <row r="487" spans="2:6" x14ac:dyDescent="0.2">
      <c r="B487" s="696"/>
      <c r="C487" s="696"/>
      <c r="D487" s="696"/>
      <c r="E487" s="696"/>
      <c r="F487" s="696"/>
    </row>
    <row r="488" spans="2:6" x14ac:dyDescent="0.2">
      <c r="B488" s="696"/>
      <c r="C488" s="696"/>
      <c r="D488" s="696"/>
      <c r="E488" s="696"/>
      <c r="F488" s="696"/>
    </row>
    <row r="489" spans="2:6" x14ac:dyDescent="0.2">
      <c r="B489" s="696"/>
      <c r="C489" s="696"/>
      <c r="D489" s="696"/>
      <c r="E489" s="696"/>
      <c r="F489" s="696"/>
    </row>
    <row r="490" spans="2:6" x14ac:dyDescent="0.2">
      <c r="B490" s="696"/>
      <c r="C490" s="696"/>
      <c r="D490" s="696"/>
      <c r="E490" s="696"/>
      <c r="F490" s="696"/>
    </row>
    <row r="491" spans="2:6" x14ac:dyDescent="0.2">
      <c r="B491" s="696"/>
      <c r="C491" s="696"/>
      <c r="D491" s="696"/>
      <c r="E491" s="696"/>
      <c r="F491" s="696"/>
    </row>
    <row r="492" spans="2:6" x14ac:dyDescent="0.2">
      <c r="B492" s="696"/>
      <c r="C492" s="696"/>
      <c r="D492" s="696"/>
      <c r="E492" s="696"/>
      <c r="F492" s="696"/>
    </row>
    <row r="493" spans="2:6" x14ac:dyDescent="0.2">
      <c r="B493" s="696"/>
      <c r="C493" s="696"/>
      <c r="D493" s="696"/>
      <c r="E493" s="696"/>
      <c r="F493" s="696"/>
    </row>
    <row r="494" spans="2:6" x14ac:dyDescent="0.2">
      <c r="B494" s="696"/>
      <c r="C494" s="696"/>
      <c r="D494" s="696"/>
      <c r="E494" s="696"/>
      <c r="F494" s="696"/>
    </row>
    <row r="495" spans="2:6" x14ac:dyDescent="0.2">
      <c r="B495" s="696"/>
      <c r="C495" s="696"/>
      <c r="D495" s="696"/>
      <c r="E495" s="696"/>
      <c r="F495" s="696"/>
    </row>
    <row r="496" spans="2:6" x14ac:dyDescent="0.2">
      <c r="B496" s="696"/>
      <c r="C496" s="696"/>
      <c r="D496" s="696"/>
      <c r="E496" s="696"/>
      <c r="F496" s="696"/>
    </row>
    <row r="497" spans="2:6" x14ac:dyDescent="0.2">
      <c r="B497" s="696"/>
      <c r="C497" s="696"/>
      <c r="D497" s="696"/>
      <c r="E497" s="696"/>
      <c r="F497" s="696"/>
    </row>
    <row r="498" spans="2:6" x14ac:dyDescent="0.2">
      <c r="B498" s="696"/>
      <c r="C498" s="696"/>
      <c r="D498" s="696"/>
      <c r="E498" s="696"/>
      <c r="F498" s="696"/>
    </row>
    <row r="499" spans="2:6" x14ac:dyDescent="0.2">
      <c r="B499" s="696"/>
      <c r="C499" s="696"/>
      <c r="D499" s="696"/>
      <c r="E499" s="696"/>
      <c r="F499" s="696"/>
    </row>
    <row r="500" spans="2:6" x14ac:dyDescent="0.2">
      <c r="B500" s="696"/>
      <c r="C500" s="696"/>
      <c r="D500" s="696"/>
      <c r="E500" s="696"/>
      <c r="F500" s="696"/>
    </row>
    <row r="501" spans="2:6" x14ac:dyDescent="0.2">
      <c r="B501" s="696"/>
      <c r="C501" s="696"/>
      <c r="D501" s="696"/>
      <c r="E501" s="696"/>
      <c r="F501" s="696"/>
    </row>
    <row r="502" spans="2:6" x14ac:dyDescent="0.2">
      <c r="B502" s="696"/>
      <c r="C502" s="696"/>
      <c r="D502" s="696"/>
      <c r="E502" s="696"/>
      <c r="F502" s="696"/>
    </row>
    <row r="503" spans="2:6" x14ac:dyDescent="0.2">
      <c r="B503" s="696"/>
      <c r="C503" s="696"/>
      <c r="D503" s="696"/>
      <c r="E503" s="696"/>
      <c r="F503" s="696"/>
    </row>
    <row r="504" spans="2:6" x14ac:dyDescent="0.2">
      <c r="B504" s="696"/>
      <c r="C504" s="696"/>
      <c r="D504" s="696"/>
      <c r="E504" s="696"/>
      <c r="F504" s="696"/>
    </row>
    <row r="505" spans="2:6" x14ac:dyDescent="0.2">
      <c r="B505" s="696"/>
      <c r="C505" s="696"/>
      <c r="D505" s="696"/>
      <c r="E505" s="696"/>
      <c r="F505" s="696"/>
    </row>
    <row r="506" spans="2:6" x14ac:dyDescent="0.2">
      <c r="B506" s="696"/>
      <c r="C506" s="696"/>
      <c r="D506" s="696"/>
      <c r="E506" s="696"/>
      <c r="F506" s="696"/>
    </row>
    <row r="507" spans="2:6" x14ac:dyDescent="0.2">
      <c r="B507" s="696"/>
      <c r="C507" s="696"/>
      <c r="D507" s="696"/>
      <c r="E507" s="696"/>
      <c r="F507" s="696"/>
    </row>
    <row r="508" spans="2:6" x14ac:dyDescent="0.2">
      <c r="B508" s="696"/>
      <c r="C508" s="696"/>
      <c r="D508" s="696"/>
      <c r="E508" s="696"/>
      <c r="F508" s="696"/>
    </row>
    <row r="509" spans="2:6" x14ac:dyDescent="0.2">
      <c r="B509" s="696"/>
      <c r="C509" s="696"/>
      <c r="D509" s="696"/>
      <c r="E509" s="696"/>
      <c r="F509" s="696"/>
    </row>
    <row r="510" spans="2:6" x14ac:dyDescent="0.2">
      <c r="B510" s="696"/>
      <c r="C510" s="696"/>
      <c r="D510" s="696"/>
      <c r="E510" s="696"/>
      <c r="F510" s="696"/>
    </row>
    <row r="511" spans="2:6" x14ac:dyDescent="0.2">
      <c r="B511" s="696"/>
      <c r="C511" s="696"/>
      <c r="D511" s="696"/>
      <c r="E511" s="696"/>
      <c r="F511" s="696"/>
    </row>
    <row r="512" spans="2:6" x14ac:dyDescent="0.2">
      <c r="B512" s="696"/>
      <c r="C512" s="696"/>
      <c r="D512" s="696"/>
      <c r="E512" s="696"/>
      <c r="F512" s="696"/>
    </row>
    <row r="513" spans="2:6" x14ac:dyDescent="0.2">
      <c r="B513" s="696"/>
      <c r="C513" s="696"/>
      <c r="D513" s="696"/>
      <c r="E513" s="696"/>
      <c r="F513" s="696"/>
    </row>
    <row r="514" spans="2:6" x14ac:dyDescent="0.2">
      <c r="B514" s="696"/>
      <c r="C514" s="696"/>
      <c r="D514" s="696"/>
      <c r="E514" s="696"/>
      <c r="F514" s="696"/>
    </row>
    <row r="515" spans="2:6" x14ac:dyDescent="0.2">
      <c r="B515" s="696"/>
      <c r="C515" s="696"/>
      <c r="D515" s="696"/>
      <c r="E515" s="696"/>
      <c r="F515" s="696"/>
    </row>
    <row r="516" spans="2:6" x14ac:dyDescent="0.2">
      <c r="B516" s="696"/>
      <c r="C516" s="696"/>
      <c r="D516" s="696"/>
      <c r="E516" s="696"/>
      <c r="F516" s="696"/>
    </row>
    <row r="517" spans="2:6" x14ac:dyDescent="0.2">
      <c r="B517" s="696"/>
      <c r="C517" s="696"/>
      <c r="D517" s="696"/>
      <c r="E517" s="696"/>
      <c r="F517" s="696"/>
    </row>
    <row r="518" spans="2:6" x14ac:dyDescent="0.2">
      <c r="B518" s="696"/>
      <c r="C518" s="696"/>
      <c r="D518" s="696"/>
      <c r="E518" s="696"/>
      <c r="F518" s="696"/>
    </row>
    <row r="519" spans="2:6" x14ac:dyDescent="0.2">
      <c r="B519" s="696"/>
      <c r="C519" s="696"/>
      <c r="D519" s="696"/>
      <c r="E519" s="696"/>
      <c r="F519" s="696"/>
    </row>
    <row r="520" spans="2:6" x14ac:dyDescent="0.2">
      <c r="B520" s="696"/>
      <c r="C520" s="696"/>
      <c r="D520" s="696"/>
      <c r="E520" s="696"/>
      <c r="F520" s="696"/>
    </row>
    <row r="521" spans="2:6" x14ac:dyDescent="0.2">
      <c r="B521" s="696"/>
      <c r="C521" s="696"/>
      <c r="D521" s="696"/>
      <c r="E521" s="696"/>
      <c r="F521" s="696"/>
    </row>
    <row r="522" spans="2:6" x14ac:dyDescent="0.2">
      <c r="B522" s="696"/>
      <c r="C522" s="696"/>
      <c r="D522" s="696"/>
      <c r="E522" s="696"/>
      <c r="F522" s="696"/>
    </row>
    <row r="523" spans="2:6" x14ac:dyDescent="0.2">
      <c r="B523" s="696"/>
      <c r="C523" s="696"/>
      <c r="D523" s="696"/>
      <c r="E523" s="696"/>
      <c r="F523" s="696"/>
    </row>
    <row r="524" spans="2:6" x14ac:dyDescent="0.2">
      <c r="B524" s="696"/>
      <c r="C524" s="696"/>
      <c r="D524" s="696"/>
      <c r="E524" s="696"/>
      <c r="F524" s="696"/>
    </row>
    <row r="525" spans="2:6" x14ac:dyDescent="0.2">
      <c r="B525" s="696"/>
      <c r="C525" s="696"/>
      <c r="D525" s="696"/>
      <c r="E525" s="696"/>
      <c r="F525" s="696"/>
    </row>
    <row r="526" spans="2:6" x14ac:dyDescent="0.2">
      <c r="B526" s="696"/>
      <c r="C526" s="696"/>
      <c r="D526" s="696"/>
      <c r="E526" s="696"/>
      <c r="F526" s="696"/>
    </row>
    <row r="527" spans="2:6" x14ac:dyDescent="0.2">
      <c r="B527" s="696"/>
      <c r="C527" s="696"/>
      <c r="D527" s="696"/>
      <c r="E527" s="696"/>
      <c r="F527" s="696"/>
    </row>
    <row r="528" spans="2:6" x14ac:dyDescent="0.2">
      <c r="B528" s="696"/>
      <c r="C528" s="696"/>
      <c r="D528" s="696"/>
      <c r="E528" s="696"/>
      <c r="F528" s="696"/>
    </row>
    <row r="529" spans="2:6" x14ac:dyDescent="0.2">
      <c r="B529" s="696"/>
      <c r="C529" s="696"/>
      <c r="D529" s="696"/>
      <c r="E529" s="696"/>
      <c r="F529" s="696"/>
    </row>
    <row r="530" spans="2:6" x14ac:dyDescent="0.2">
      <c r="B530" s="696"/>
      <c r="C530" s="696"/>
      <c r="D530" s="696"/>
      <c r="E530" s="696"/>
      <c r="F530" s="696"/>
    </row>
    <row r="531" spans="2:6" x14ac:dyDescent="0.2">
      <c r="B531" s="696"/>
      <c r="C531" s="696"/>
      <c r="D531" s="696"/>
      <c r="E531" s="696"/>
      <c r="F531" s="696"/>
    </row>
    <row r="532" spans="2:6" x14ac:dyDescent="0.2">
      <c r="B532" s="696"/>
      <c r="C532" s="696"/>
      <c r="D532" s="696"/>
      <c r="E532" s="696"/>
      <c r="F532" s="696"/>
    </row>
    <row r="533" spans="2:6" x14ac:dyDescent="0.2">
      <c r="B533" s="696"/>
      <c r="C533" s="696"/>
      <c r="D533" s="696"/>
      <c r="E533" s="696"/>
      <c r="F533" s="696"/>
    </row>
    <row r="534" spans="2:6" x14ac:dyDescent="0.2">
      <c r="B534" s="696"/>
      <c r="C534" s="696"/>
      <c r="D534" s="696"/>
      <c r="E534" s="696"/>
      <c r="F534" s="696"/>
    </row>
    <row r="535" spans="2:6" x14ac:dyDescent="0.2">
      <c r="B535" s="696"/>
      <c r="C535" s="696"/>
      <c r="D535" s="696"/>
      <c r="E535" s="696"/>
      <c r="F535" s="696"/>
    </row>
    <row r="536" spans="2:6" x14ac:dyDescent="0.2">
      <c r="B536" s="696"/>
      <c r="C536" s="696"/>
      <c r="D536" s="696"/>
      <c r="E536" s="696"/>
      <c r="F536" s="696"/>
    </row>
    <row r="537" spans="2:6" x14ac:dyDescent="0.2">
      <c r="B537" s="696"/>
      <c r="C537" s="696"/>
      <c r="D537" s="696"/>
      <c r="E537" s="696"/>
      <c r="F537" s="696"/>
    </row>
    <row r="538" spans="2:6" x14ac:dyDescent="0.2">
      <c r="B538" s="696"/>
      <c r="C538" s="696"/>
      <c r="D538" s="696"/>
      <c r="E538" s="696"/>
      <c r="F538" s="696"/>
    </row>
    <row r="539" spans="2:6" x14ac:dyDescent="0.2">
      <c r="B539" s="696"/>
      <c r="C539" s="696"/>
      <c r="D539" s="696"/>
      <c r="E539" s="696"/>
      <c r="F539" s="696"/>
    </row>
    <row r="540" spans="2:6" x14ac:dyDescent="0.2">
      <c r="B540" s="696"/>
      <c r="C540" s="696"/>
      <c r="D540" s="696"/>
      <c r="E540" s="696"/>
      <c r="F540" s="696"/>
    </row>
    <row r="541" spans="2:6" x14ac:dyDescent="0.2">
      <c r="B541" s="696"/>
      <c r="C541" s="696"/>
      <c r="D541" s="696"/>
      <c r="E541" s="696"/>
      <c r="F541" s="696"/>
    </row>
    <row r="542" spans="2:6" x14ac:dyDescent="0.2">
      <c r="B542" s="696"/>
      <c r="C542" s="696"/>
      <c r="D542" s="696"/>
      <c r="E542" s="696"/>
      <c r="F542" s="696"/>
    </row>
    <row r="543" spans="2:6" x14ac:dyDescent="0.2">
      <c r="B543" s="696"/>
      <c r="C543" s="696"/>
      <c r="D543" s="696"/>
      <c r="E543" s="696"/>
      <c r="F543" s="696"/>
    </row>
    <row r="544" spans="2:6" x14ac:dyDescent="0.2">
      <c r="B544" s="696"/>
      <c r="C544" s="696"/>
      <c r="D544" s="696"/>
      <c r="E544" s="696"/>
      <c r="F544" s="696"/>
    </row>
    <row r="545" spans="2:6" x14ac:dyDescent="0.2">
      <c r="B545" s="696"/>
      <c r="C545" s="696"/>
      <c r="D545" s="696"/>
      <c r="E545" s="696"/>
      <c r="F545" s="696"/>
    </row>
    <row r="546" spans="2:6" x14ac:dyDescent="0.2">
      <c r="B546" s="696"/>
      <c r="C546" s="696"/>
      <c r="D546" s="696"/>
      <c r="E546" s="696"/>
      <c r="F546" s="696"/>
    </row>
    <row r="547" spans="2:6" x14ac:dyDescent="0.2">
      <c r="B547" s="696"/>
      <c r="C547" s="696"/>
      <c r="D547" s="696"/>
      <c r="E547" s="696"/>
      <c r="F547" s="696"/>
    </row>
    <row r="548" spans="2:6" x14ac:dyDescent="0.2">
      <c r="B548" s="696"/>
      <c r="C548" s="696"/>
      <c r="D548" s="696"/>
      <c r="E548" s="696"/>
      <c r="F548" s="696"/>
    </row>
    <row r="549" spans="2:6" x14ac:dyDescent="0.2">
      <c r="B549" s="696"/>
      <c r="C549" s="696"/>
      <c r="D549" s="696"/>
      <c r="E549" s="696"/>
      <c r="F549" s="696"/>
    </row>
    <row r="550" spans="2:6" x14ac:dyDescent="0.2">
      <c r="B550" s="696"/>
      <c r="C550" s="696"/>
      <c r="D550" s="696"/>
      <c r="E550" s="696"/>
      <c r="F550" s="696"/>
    </row>
    <row r="551" spans="2:6" x14ac:dyDescent="0.2">
      <c r="B551" s="696"/>
      <c r="C551" s="696"/>
      <c r="D551" s="696"/>
      <c r="E551" s="696"/>
      <c r="F551" s="696"/>
    </row>
    <row r="552" spans="2:6" x14ac:dyDescent="0.2">
      <c r="B552" s="696"/>
      <c r="C552" s="696"/>
      <c r="D552" s="696"/>
      <c r="E552" s="696"/>
      <c r="F552" s="696"/>
    </row>
    <row r="553" spans="2:6" x14ac:dyDescent="0.2">
      <c r="B553" s="696"/>
      <c r="C553" s="696"/>
      <c r="D553" s="696"/>
      <c r="E553" s="696"/>
      <c r="F553" s="696"/>
    </row>
    <row r="554" spans="2:6" x14ac:dyDescent="0.2">
      <c r="B554" s="696"/>
      <c r="C554" s="696"/>
      <c r="D554" s="696"/>
      <c r="E554" s="696"/>
      <c r="F554" s="696"/>
    </row>
    <row r="555" spans="2:6" x14ac:dyDescent="0.2">
      <c r="B555" s="696"/>
      <c r="C555" s="696"/>
      <c r="D555" s="696"/>
      <c r="E555" s="696"/>
      <c r="F555" s="696"/>
    </row>
    <row r="556" spans="2:6" x14ac:dyDescent="0.2">
      <c r="B556" s="696"/>
      <c r="C556" s="696"/>
      <c r="D556" s="696"/>
      <c r="E556" s="696"/>
      <c r="F556" s="696"/>
    </row>
    <row r="557" spans="2:6" x14ac:dyDescent="0.2">
      <c r="B557" s="696"/>
      <c r="C557" s="696"/>
      <c r="D557" s="696"/>
      <c r="E557" s="696"/>
      <c r="F557" s="696"/>
    </row>
    <row r="558" spans="2:6" x14ac:dyDescent="0.2">
      <c r="B558" s="696"/>
      <c r="C558" s="696"/>
      <c r="D558" s="696"/>
      <c r="E558" s="696"/>
      <c r="F558" s="696"/>
    </row>
    <row r="559" spans="2:6" x14ac:dyDescent="0.2">
      <c r="B559" s="696"/>
      <c r="C559" s="696"/>
      <c r="D559" s="696"/>
      <c r="E559" s="696"/>
      <c r="F559" s="696"/>
    </row>
    <row r="560" spans="2:6" x14ac:dyDescent="0.2">
      <c r="B560" s="696"/>
      <c r="C560" s="696"/>
      <c r="D560" s="696"/>
      <c r="E560" s="696"/>
      <c r="F560" s="696"/>
    </row>
    <row r="561" spans="2:6" x14ac:dyDescent="0.2">
      <c r="B561" s="696"/>
      <c r="C561" s="696"/>
      <c r="D561" s="696"/>
      <c r="E561" s="696"/>
      <c r="F561" s="696"/>
    </row>
    <row r="562" spans="2:6" x14ac:dyDescent="0.2">
      <c r="B562" s="696"/>
      <c r="C562" s="696"/>
      <c r="D562" s="696"/>
      <c r="E562" s="696"/>
      <c r="F562" s="696"/>
    </row>
    <row r="563" spans="2:6" x14ac:dyDescent="0.2">
      <c r="B563" s="696"/>
      <c r="C563" s="696"/>
      <c r="D563" s="696"/>
      <c r="E563" s="696"/>
      <c r="F563" s="696"/>
    </row>
    <row r="564" spans="2:6" x14ac:dyDescent="0.2">
      <c r="B564" s="696"/>
      <c r="C564" s="696"/>
      <c r="D564" s="696"/>
      <c r="E564" s="696"/>
      <c r="F564" s="696"/>
    </row>
    <row r="565" spans="2:6" x14ac:dyDescent="0.2">
      <c r="B565" s="696"/>
      <c r="C565" s="696"/>
      <c r="D565" s="696"/>
      <c r="E565" s="696"/>
      <c r="F565" s="696"/>
    </row>
    <row r="566" spans="2:6" x14ac:dyDescent="0.2">
      <c r="B566" s="696"/>
      <c r="C566" s="696"/>
      <c r="D566" s="696"/>
      <c r="E566" s="696"/>
      <c r="F566" s="696"/>
    </row>
    <row r="567" spans="2:6" x14ac:dyDescent="0.2">
      <c r="B567" s="696"/>
      <c r="C567" s="696"/>
      <c r="D567" s="696"/>
      <c r="E567" s="696"/>
      <c r="F567" s="696"/>
    </row>
    <row r="568" spans="2:6" x14ac:dyDescent="0.2">
      <c r="B568" s="696"/>
      <c r="C568" s="696"/>
      <c r="D568" s="696"/>
      <c r="E568" s="696"/>
      <c r="F568" s="696"/>
    </row>
    <row r="569" spans="2:6" x14ac:dyDescent="0.2">
      <c r="B569" s="696"/>
      <c r="C569" s="696"/>
      <c r="D569" s="696"/>
      <c r="E569" s="696"/>
      <c r="F569" s="696"/>
    </row>
    <row r="570" spans="2:6" x14ac:dyDescent="0.2">
      <c r="B570" s="696"/>
      <c r="C570" s="696"/>
      <c r="D570" s="696"/>
      <c r="E570" s="696"/>
      <c r="F570" s="696"/>
    </row>
    <row r="571" spans="2:6" x14ac:dyDescent="0.2">
      <c r="B571" s="696"/>
      <c r="C571" s="696"/>
      <c r="D571" s="696"/>
      <c r="E571" s="696"/>
      <c r="F571" s="696"/>
    </row>
    <row r="572" spans="2:6" x14ac:dyDescent="0.2">
      <c r="B572" s="696"/>
      <c r="C572" s="696"/>
      <c r="D572" s="696"/>
      <c r="E572" s="696"/>
      <c r="F572" s="696"/>
    </row>
    <row r="573" spans="2:6" x14ac:dyDescent="0.2">
      <c r="B573" s="696"/>
      <c r="C573" s="696"/>
      <c r="D573" s="696"/>
      <c r="E573" s="696"/>
      <c r="F573" s="696"/>
    </row>
    <row r="574" spans="2:6" x14ac:dyDescent="0.2">
      <c r="B574" s="696"/>
      <c r="C574" s="696"/>
      <c r="D574" s="696"/>
      <c r="E574" s="696"/>
      <c r="F574" s="696"/>
    </row>
    <row r="575" spans="2:6" x14ac:dyDescent="0.2">
      <c r="B575" s="696"/>
      <c r="C575" s="696"/>
      <c r="D575" s="696"/>
      <c r="E575" s="696"/>
      <c r="F575" s="696"/>
    </row>
    <row r="576" spans="2:6" x14ac:dyDescent="0.2">
      <c r="B576" s="696"/>
      <c r="C576" s="696"/>
      <c r="D576" s="696"/>
      <c r="E576" s="696"/>
      <c r="F576" s="696"/>
    </row>
    <row r="577" spans="2:6" x14ac:dyDescent="0.2">
      <c r="B577" s="696"/>
      <c r="C577" s="696"/>
      <c r="D577" s="696"/>
      <c r="E577" s="696"/>
      <c r="F577" s="696"/>
    </row>
    <row r="578" spans="2:6" x14ac:dyDescent="0.2">
      <c r="B578" s="696"/>
      <c r="C578" s="696"/>
      <c r="D578" s="696"/>
      <c r="E578" s="696"/>
      <c r="F578" s="696"/>
    </row>
    <row r="579" spans="2:6" x14ac:dyDescent="0.2">
      <c r="B579" s="696"/>
      <c r="C579" s="696"/>
      <c r="D579" s="696"/>
      <c r="E579" s="696"/>
      <c r="F579" s="696"/>
    </row>
    <row r="580" spans="2:6" x14ac:dyDescent="0.2">
      <c r="B580" s="696"/>
      <c r="C580" s="696"/>
      <c r="D580" s="696"/>
      <c r="E580" s="696"/>
      <c r="F580" s="696"/>
    </row>
  </sheetData>
  <printOptions horizontalCentered="1"/>
  <pageMargins left="0" right="0" top="0.39370078740157483" bottom="0" header="0" footer="0"/>
  <pageSetup paperSize="9" scale="48" orientation="portrait" horizontalDpi="429496729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A27" sqref="A27"/>
    </sheetView>
  </sheetViews>
  <sheetFormatPr defaultRowHeight="12.75" x14ac:dyDescent="0.2"/>
  <cols>
    <col min="1" max="1" width="10.85546875" style="721" customWidth="1"/>
    <col min="2" max="2" width="10.140625" style="721" bestFit="1" customWidth="1"/>
    <col min="3" max="3" width="6.7109375" style="721" customWidth="1"/>
    <col min="4" max="4" width="19.28515625" style="721" customWidth="1"/>
    <col min="5" max="5" width="12.42578125" style="721" customWidth="1"/>
    <col min="6" max="6" width="31.5703125" style="721" customWidth="1"/>
    <col min="7" max="7" width="10.85546875" style="721" customWidth="1"/>
    <col min="8" max="8" width="18.28515625" style="721" customWidth="1"/>
    <col min="9" max="9" width="10.42578125" style="721" customWidth="1"/>
    <col min="10" max="10" width="16.85546875" style="721" customWidth="1"/>
    <col min="11" max="16384" width="9.140625" style="721"/>
  </cols>
  <sheetData>
    <row r="1" spans="1:10" x14ac:dyDescent="0.2">
      <c r="J1" s="722"/>
    </row>
    <row r="2" spans="1:10" ht="18" customHeight="1" x14ac:dyDescent="0.25">
      <c r="A2" s="723" t="s">
        <v>740</v>
      </c>
      <c r="B2" s="724"/>
      <c r="C2" s="724"/>
      <c r="D2" s="724"/>
      <c r="E2" s="724"/>
      <c r="F2" s="724"/>
      <c r="G2" s="724"/>
      <c r="H2" s="724"/>
      <c r="I2" s="724"/>
      <c r="J2" s="724"/>
    </row>
    <row r="3" spans="1:10" ht="18" customHeight="1" x14ac:dyDescent="0.25">
      <c r="A3" s="723" t="s">
        <v>741</v>
      </c>
      <c r="B3" s="724"/>
      <c r="C3" s="724"/>
      <c r="D3" s="724"/>
      <c r="E3" s="724"/>
      <c r="F3" s="724"/>
      <c r="G3" s="724"/>
      <c r="H3" s="724"/>
      <c r="I3" s="724"/>
      <c r="J3" s="724"/>
    </row>
    <row r="5" spans="1:10" ht="13.5" customHeight="1" thickBot="1" x14ac:dyDescent="0.25"/>
    <row r="6" spans="1:10" ht="17.25" customHeight="1" x14ac:dyDescent="0.25">
      <c r="A6" s="725" t="s">
        <v>742</v>
      </c>
      <c r="B6" s="725" t="s">
        <v>743</v>
      </c>
      <c r="C6" s="725" t="s">
        <v>744</v>
      </c>
      <c r="D6" s="725" t="s">
        <v>745</v>
      </c>
      <c r="E6" s="725" t="s">
        <v>746</v>
      </c>
      <c r="F6" s="725" t="s">
        <v>747</v>
      </c>
      <c r="G6" s="725" t="s">
        <v>748</v>
      </c>
      <c r="H6" s="725" t="s">
        <v>749</v>
      </c>
      <c r="I6" s="725" t="s">
        <v>750</v>
      </c>
      <c r="J6" s="725" t="s">
        <v>751</v>
      </c>
    </row>
    <row r="7" spans="1:10" ht="15.75" customHeight="1" thickBot="1" x14ac:dyDescent="0.3">
      <c r="A7" s="726" t="s">
        <v>752</v>
      </c>
      <c r="B7" s="726"/>
      <c r="C7" s="726"/>
      <c r="D7" s="726" t="s">
        <v>752</v>
      </c>
      <c r="E7" s="726" t="s">
        <v>753</v>
      </c>
      <c r="F7" s="726"/>
      <c r="G7" s="726" t="s">
        <v>754</v>
      </c>
      <c r="H7" s="726"/>
      <c r="I7" s="726" t="s">
        <v>516</v>
      </c>
      <c r="J7" s="726"/>
    </row>
    <row r="8" spans="1:10" ht="14.25" customHeight="1" x14ac:dyDescent="0.2">
      <c r="A8" s="727"/>
      <c r="B8" s="727"/>
      <c r="C8" s="727"/>
      <c r="D8" s="727"/>
      <c r="E8" s="727"/>
      <c r="F8" s="727"/>
      <c r="G8" s="727"/>
      <c r="H8" s="727"/>
      <c r="I8" s="727"/>
      <c r="J8" s="727"/>
    </row>
    <row r="9" spans="1:10" ht="14.25" customHeight="1" x14ac:dyDescent="0.2">
      <c r="A9" s="728">
        <v>31</v>
      </c>
      <c r="B9" s="729">
        <v>41687</v>
      </c>
      <c r="C9" s="728">
        <v>132</v>
      </c>
      <c r="D9" s="730" t="s">
        <v>755</v>
      </c>
      <c r="E9" s="730" t="s">
        <v>756</v>
      </c>
      <c r="F9" s="730" t="s">
        <v>757</v>
      </c>
      <c r="G9" s="728">
        <v>35</v>
      </c>
      <c r="H9" s="730" t="s">
        <v>758</v>
      </c>
      <c r="I9" s="728" t="s">
        <v>759</v>
      </c>
      <c r="J9" s="731">
        <v>-35000</v>
      </c>
    </row>
    <row r="10" spans="1:10" ht="14.25" customHeight="1" x14ac:dyDescent="0.2">
      <c r="A10" s="730"/>
      <c r="B10" s="729"/>
      <c r="C10" s="728"/>
      <c r="D10" s="730"/>
      <c r="E10" s="730" t="s">
        <v>760</v>
      </c>
      <c r="F10" s="730" t="s">
        <v>761</v>
      </c>
      <c r="G10" s="728"/>
      <c r="H10" s="730" t="s">
        <v>762</v>
      </c>
      <c r="I10" s="728" t="s">
        <v>759</v>
      </c>
      <c r="J10" s="731">
        <v>30000</v>
      </c>
    </row>
    <row r="11" spans="1:10" ht="14.25" customHeight="1" x14ac:dyDescent="0.2">
      <c r="A11" s="730"/>
      <c r="B11" s="729"/>
      <c r="C11" s="728"/>
      <c r="D11" s="730"/>
      <c r="E11" s="730" t="s">
        <v>760</v>
      </c>
      <c r="F11" s="730"/>
      <c r="G11" s="728"/>
      <c r="H11" s="730" t="s">
        <v>763</v>
      </c>
      <c r="I11" s="728" t="s">
        <v>759</v>
      </c>
      <c r="J11" s="731">
        <v>5000</v>
      </c>
    </row>
    <row r="12" spans="1:10" s="736" customFormat="1" ht="14.25" customHeight="1" thickBot="1" x14ac:dyDescent="0.25">
      <c r="A12" s="732" t="s">
        <v>58</v>
      </c>
      <c r="B12" s="733"/>
      <c r="C12" s="734">
        <v>132</v>
      </c>
      <c r="D12" s="733"/>
      <c r="E12" s="733"/>
      <c r="F12" s="733"/>
      <c r="G12" s="734">
        <v>35</v>
      </c>
      <c r="H12" s="733"/>
      <c r="I12" s="734"/>
      <c r="J12" s="735">
        <f>SUM(J10:J11)+J9</f>
        <v>0</v>
      </c>
    </row>
    <row r="13" spans="1:10" ht="14.25" x14ac:dyDescent="0.2">
      <c r="A13" s="727"/>
      <c r="B13" s="727"/>
      <c r="C13" s="727"/>
      <c r="D13" s="727"/>
      <c r="E13" s="727"/>
      <c r="F13" s="727"/>
      <c r="G13" s="727"/>
      <c r="H13" s="727"/>
      <c r="I13" s="727"/>
      <c r="J13" s="737"/>
    </row>
    <row r="14" spans="1:10" ht="14.25" x14ac:dyDescent="0.2">
      <c r="A14" s="728">
        <v>56</v>
      </c>
      <c r="B14" s="729">
        <v>41698</v>
      </c>
      <c r="C14" s="728">
        <v>132</v>
      </c>
      <c r="D14" s="730" t="s">
        <v>764</v>
      </c>
      <c r="E14" s="730" t="s">
        <v>756</v>
      </c>
      <c r="F14" s="730" t="s">
        <v>757</v>
      </c>
      <c r="G14" s="728">
        <v>35</v>
      </c>
      <c r="H14" s="730" t="s">
        <v>758</v>
      </c>
      <c r="I14" s="728" t="s">
        <v>759</v>
      </c>
      <c r="J14" s="731">
        <v>-10000</v>
      </c>
    </row>
    <row r="15" spans="1:10" ht="14.25" x14ac:dyDescent="0.2">
      <c r="A15" s="730"/>
      <c r="B15" s="729"/>
      <c r="C15" s="728"/>
      <c r="D15" s="730"/>
      <c r="E15" s="730" t="s">
        <v>760</v>
      </c>
      <c r="F15" s="730" t="s">
        <v>761</v>
      </c>
      <c r="G15" s="728"/>
      <c r="H15" s="730" t="s">
        <v>765</v>
      </c>
      <c r="I15" s="728" t="s">
        <v>759</v>
      </c>
      <c r="J15" s="731">
        <v>3000</v>
      </c>
    </row>
    <row r="16" spans="1:10" ht="14.25" x14ac:dyDescent="0.2">
      <c r="A16" s="730"/>
      <c r="B16" s="729"/>
      <c r="C16" s="728"/>
      <c r="D16" s="730"/>
      <c r="E16" s="730"/>
      <c r="F16" s="730"/>
      <c r="G16" s="728"/>
      <c r="H16" s="730" t="s">
        <v>766</v>
      </c>
      <c r="I16" s="728" t="s">
        <v>759</v>
      </c>
      <c r="J16" s="731">
        <v>5000</v>
      </c>
    </row>
    <row r="17" spans="1:10" ht="14.25" x14ac:dyDescent="0.2">
      <c r="A17" s="730"/>
      <c r="B17" s="729"/>
      <c r="C17" s="728"/>
      <c r="D17" s="730"/>
      <c r="E17" s="730"/>
      <c r="F17" s="730"/>
      <c r="G17" s="728"/>
      <c r="H17" s="730" t="s">
        <v>767</v>
      </c>
      <c r="I17" s="728" t="s">
        <v>759</v>
      </c>
      <c r="J17" s="731">
        <v>2000</v>
      </c>
    </row>
    <row r="18" spans="1:10" ht="15" thickBot="1" x14ac:dyDescent="0.25">
      <c r="A18" s="732" t="s">
        <v>60</v>
      </c>
      <c r="B18" s="733"/>
      <c r="C18" s="734">
        <v>132</v>
      </c>
      <c r="D18" s="733"/>
      <c r="E18" s="733"/>
      <c r="F18" s="733"/>
      <c r="G18" s="734">
        <v>35</v>
      </c>
      <c r="H18" s="733"/>
      <c r="I18" s="734"/>
      <c r="J18" s="735">
        <f>SUM(J15:J17)+J14</f>
        <v>0</v>
      </c>
    </row>
  </sheetData>
  <printOptions horizontalCentered="1"/>
  <pageMargins left="0.78740157480314965" right="0.78740157480314965" top="0.78740157480314965" bottom="0.39370078740157483" header="0" footer="0"/>
  <pageSetup paperSize="9" scale="8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5"/>
  <sheetViews>
    <sheetView workbookViewId="0">
      <pane xSplit="2" ySplit="5" topLeftCell="C6" activePane="bottomRight" state="frozen"/>
      <selection activeCell="A27" sqref="A27"/>
      <selection pane="topRight" activeCell="A27" sqref="A27"/>
      <selection pane="bottomLeft" activeCell="A27" sqref="A27"/>
      <selection pane="bottomRight" activeCell="A27" sqref="A27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4" width="11.7109375" style="1" customWidth="1"/>
    <col min="5" max="5" width="14.7109375" style="1" customWidth="1"/>
    <col min="6" max="6" width="16.28515625" style="1" customWidth="1"/>
    <col min="7" max="16384" width="9.140625" style="1"/>
  </cols>
  <sheetData>
    <row r="3" spans="1:7" ht="14.25" customHeight="1" x14ac:dyDescent="0.2">
      <c r="A3" s="77" t="s">
        <v>88</v>
      </c>
    </row>
    <row r="4" spans="1:7" ht="14.25" customHeight="1" x14ac:dyDescent="0.2">
      <c r="E4" s="2" t="s">
        <v>3</v>
      </c>
    </row>
    <row r="5" spans="1:7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89</v>
      </c>
    </row>
    <row r="6" spans="1:7" ht="18.75" customHeight="1" x14ac:dyDescent="0.2">
      <c r="A6" s="3"/>
      <c r="B6" s="11" t="s">
        <v>84</v>
      </c>
      <c r="C6" s="78">
        <f t="shared" ref="C6:D6" si="0">+C9+C10+C11+C12+C13+C14+C15+C16+C17+C18+C19+C20</f>
        <v>526264</v>
      </c>
      <c r="D6" s="78">
        <f t="shared" si="0"/>
        <v>506612</v>
      </c>
      <c r="E6" s="78">
        <f t="shared" ref="E6:E20" si="1">SUM(C6:D6)</f>
        <v>1032876</v>
      </c>
      <c r="F6" s="9"/>
    </row>
    <row r="7" spans="1:7" ht="18.75" customHeight="1" x14ac:dyDescent="0.2">
      <c r="A7" s="4"/>
      <c r="B7" s="11" t="s">
        <v>85</v>
      </c>
      <c r="C7" s="78">
        <f>+C9+C10+C11+C14+C15+C16+C18+C19+C20</f>
        <v>494144</v>
      </c>
      <c r="D7" s="78">
        <f t="shared" ref="D7" si="2">+D9+D10+D11+D14+D15+D16+D18+D19+D20</f>
        <v>487299</v>
      </c>
      <c r="E7" s="78">
        <f t="shared" si="1"/>
        <v>981443</v>
      </c>
      <c r="F7" s="9"/>
      <c r="G7" s="5"/>
    </row>
    <row r="8" spans="1:7" ht="18.75" customHeight="1" x14ac:dyDescent="0.2">
      <c r="A8" s="4"/>
      <c r="B8" s="191" t="s">
        <v>70</v>
      </c>
      <c r="C8" s="192">
        <f t="shared" ref="C8:D8" si="3">+C9+C10+C11+C12+C13+C14+C18</f>
        <v>503984</v>
      </c>
      <c r="D8" s="192">
        <f t="shared" si="3"/>
        <v>481528</v>
      </c>
      <c r="E8" s="192">
        <f t="shared" si="1"/>
        <v>985512</v>
      </c>
      <c r="F8" s="9"/>
    </row>
    <row r="9" spans="1:7" ht="18.75" customHeight="1" x14ac:dyDescent="0.2">
      <c r="A9" s="6" t="s">
        <v>58</v>
      </c>
      <c r="B9" s="7" t="s">
        <v>59</v>
      </c>
      <c r="C9" s="78">
        <v>447184</v>
      </c>
      <c r="D9" s="78">
        <v>438208</v>
      </c>
      <c r="E9" s="78">
        <f t="shared" si="1"/>
        <v>885392</v>
      </c>
      <c r="F9" s="9"/>
      <c r="G9" s="5"/>
    </row>
    <row r="10" spans="1:7" ht="18.75" customHeight="1" x14ac:dyDescent="0.2">
      <c r="A10" s="6" t="s">
        <v>60</v>
      </c>
      <c r="B10" s="7" t="s">
        <v>61</v>
      </c>
      <c r="C10" s="78">
        <v>24121</v>
      </c>
      <c r="D10" s="78">
        <v>24643</v>
      </c>
      <c r="E10" s="78">
        <f t="shared" si="1"/>
        <v>48764</v>
      </c>
      <c r="F10" s="10"/>
      <c r="G10" s="5"/>
    </row>
    <row r="11" spans="1:7" ht="18.75" customHeight="1" x14ac:dyDescent="0.2">
      <c r="A11" s="6" t="s">
        <v>62</v>
      </c>
      <c r="B11" s="7" t="s">
        <v>63</v>
      </c>
      <c r="C11" s="78">
        <v>1271</v>
      </c>
      <c r="D11" s="78">
        <v>1245</v>
      </c>
      <c r="E11" s="78">
        <f t="shared" si="1"/>
        <v>2516</v>
      </c>
      <c r="F11" s="10"/>
      <c r="G11" s="5"/>
    </row>
    <row r="12" spans="1:7" ht="18.75" customHeight="1" x14ac:dyDescent="0.2">
      <c r="A12" s="6" t="s">
        <v>73</v>
      </c>
      <c r="B12" s="7" t="s">
        <v>83</v>
      </c>
      <c r="C12" s="78">
        <v>1252</v>
      </c>
      <c r="D12" s="78">
        <v>1128</v>
      </c>
      <c r="E12" s="78">
        <f t="shared" si="1"/>
        <v>2380</v>
      </c>
      <c r="F12" s="10"/>
      <c r="G12" s="5"/>
    </row>
    <row r="13" spans="1:7" ht="18.75" customHeight="1" x14ac:dyDescent="0.2">
      <c r="A13" s="6" t="s">
        <v>74</v>
      </c>
      <c r="B13" s="7" t="s">
        <v>64</v>
      </c>
      <c r="C13" s="78">
        <v>29776</v>
      </c>
      <c r="D13" s="78">
        <v>15828</v>
      </c>
      <c r="E13" s="78">
        <f t="shared" si="1"/>
        <v>45604</v>
      </c>
      <c r="F13" s="10"/>
      <c r="G13" s="5"/>
    </row>
    <row r="14" spans="1:7" ht="18.75" customHeight="1" x14ac:dyDescent="0.2">
      <c r="A14" s="6" t="s">
        <v>75</v>
      </c>
      <c r="B14" s="7" t="s">
        <v>65</v>
      </c>
      <c r="C14" s="78">
        <v>290</v>
      </c>
      <c r="D14" s="78">
        <v>382</v>
      </c>
      <c r="E14" s="78">
        <f t="shared" si="1"/>
        <v>672</v>
      </c>
      <c r="F14" s="10"/>
      <c r="G14" s="5"/>
    </row>
    <row r="15" spans="1:7" ht="18.75" customHeight="1" x14ac:dyDescent="0.2">
      <c r="A15" s="6" t="s">
        <v>76</v>
      </c>
      <c r="B15" s="7" t="s">
        <v>66</v>
      </c>
      <c r="C15" s="78">
        <v>20983</v>
      </c>
      <c r="D15" s="78">
        <v>22486</v>
      </c>
      <c r="E15" s="78">
        <f t="shared" si="1"/>
        <v>43469</v>
      </c>
      <c r="F15" s="10"/>
      <c r="G15" s="5"/>
    </row>
    <row r="16" spans="1:7" ht="18.75" customHeight="1" x14ac:dyDescent="0.2">
      <c r="A16" s="6" t="s">
        <v>77</v>
      </c>
      <c r="B16" s="8" t="s">
        <v>67</v>
      </c>
      <c r="C16" s="78">
        <v>197</v>
      </c>
      <c r="D16" s="78">
        <v>230</v>
      </c>
      <c r="E16" s="78">
        <f t="shared" si="1"/>
        <v>427</v>
      </c>
      <c r="F16" s="10"/>
      <c r="G16" s="5"/>
    </row>
    <row r="17" spans="1:7" ht="18.75" customHeight="1" x14ac:dyDescent="0.2">
      <c r="A17" s="6" t="s">
        <v>78</v>
      </c>
      <c r="B17" s="7" t="s">
        <v>86</v>
      </c>
      <c r="C17" s="78">
        <v>1092</v>
      </c>
      <c r="D17" s="78">
        <v>2357</v>
      </c>
      <c r="E17" s="78">
        <f t="shared" si="1"/>
        <v>3449</v>
      </c>
      <c r="F17" s="10"/>
      <c r="G17" s="5"/>
    </row>
    <row r="18" spans="1:7" ht="18.75" customHeight="1" x14ac:dyDescent="0.2">
      <c r="A18" s="6" t="s">
        <v>79</v>
      </c>
      <c r="B18" s="7" t="s">
        <v>68</v>
      </c>
      <c r="C18" s="78">
        <v>90</v>
      </c>
      <c r="D18" s="78">
        <v>94</v>
      </c>
      <c r="E18" s="78">
        <f t="shared" si="1"/>
        <v>184</v>
      </c>
      <c r="F18" s="10"/>
      <c r="G18" s="5"/>
    </row>
    <row r="19" spans="1:7" ht="18.75" customHeight="1" x14ac:dyDescent="0.2">
      <c r="A19" s="6" t="s">
        <v>80</v>
      </c>
      <c r="B19" s="7" t="s">
        <v>69</v>
      </c>
      <c r="C19" s="78">
        <v>5</v>
      </c>
      <c r="D19" s="78">
        <v>5</v>
      </c>
      <c r="E19" s="78">
        <f t="shared" si="1"/>
        <v>10</v>
      </c>
      <c r="F19" s="10"/>
      <c r="G19" s="5"/>
    </row>
    <row r="20" spans="1:7" ht="18.75" customHeight="1" x14ac:dyDescent="0.2">
      <c r="A20" s="6" t="s">
        <v>81</v>
      </c>
      <c r="B20" s="7" t="s">
        <v>82</v>
      </c>
      <c r="C20" s="80">
        <v>3</v>
      </c>
      <c r="D20" s="80">
        <v>6</v>
      </c>
      <c r="E20" s="78">
        <f t="shared" si="1"/>
        <v>9</v>
      </c>
      <c r="F20" s="9"/>
    </row>
    <row r="21" spans="1:7" ht="20.25" customHeight="1" x14ac:dyDescent="0.2">
      <c r="C21" s="5"/>
      <c r="D21" s="5"/>
      <c r="E21" s="5"/>
      <c r="F21" s="9"/>
    </row>
    <row r="22" spans="1:7" ht="14.25" customHeight="1" x14ac:dyDescent="0.2">
      <c r="B22" s="16"/>
      <c r="C22" s="5"/>
      <c r="D22" s="5"/>
      <c r="E22" s="5"/>
      <c r="F22" s="9"/>
    </row>
    <row r="23" spans="1:7" ht="14.25" customHeight="1" x14ac:dyDescent="0.2">
      <c r="B23" s="16"/>
      <c r="D23" s="5"/>
      <c r="E23" s="5"/>
      <c r="F23" s="9"/>
    </row>
    <row r="24" spans="1:7" ht="14.25" customHeight="1" x14ac:dyDescent="0.2">
      <c r="C24" s="5"/>
      <c r="D24" s="5"/>
      <c r="E24" s="5"/>
    </row>
    <row r="25" spans="1:7" ht="14.25" customHeight="1" x14ac:dyDescent="0.2">
      <c r="C25" s="5"/>
      <c r="D25" s="5"/>
      <c r="E25" s="5"/>
    </row>
    <row r="26" spans="1:7" ht="14.25" customHeight="1" x14ac:dyDescent="0.2">
      <c r="C26" s="5"/>
      <c r="E26" s="5"/>
    </row>
    <row r="27" spans="1:7" ht="14.25" customHeight="1" x14ac:dyDescent="0.2">
      <c r="C27" s="5"/>
      <c r="D27" s="5"/>
      <c r="E27" s="5"/>
    </row>
    <row r="28" spans="1:7" ht="14.25" customHeight="1" x14ac:dyDescent="0.2">
      <c r="C28" s="5"/>
      <c r="D28" s="5"/>
      <c r="E28" s="5"/>
    </row>
    <row r="29" spans="1:7" ht="14.25" customHeight="1" x14ac:dyDescent="0.2">
      <c r="C29" s="5"/>
      <c r="D29" s="5"/>
      <c r="E29" s="5"/>
    </row>
    <row r="30" spans="1:7" ht="14.25" customHeight="1" x14ac:dyDescent="0.2">
      <c r="E30" s="5"/>
    </row>
    <row r="31" spans="1:7" ht="14.25" customHeight="1" x14ac:dyDescent="0.2">
      <c r="E31" s="5"/>
    </row>
    <row r="32" spans="1:7" ht="14.25" customHeight="1" x14ac:dyDescent="0.2">
      <c r="E32" s="5"/>
    </row>
    <row r="33" spans="5:5" ht="14.25" customHeight="1" x14ac:dyDescent="0.2">
      <c r="E33" s="5"/>
    </row>
    <row r="34" spans="5:5" ht="14.25" customHeight="1" x14ac:dyDescent="0.2">
      <c r="E34" s="5"/>
    </row>
    <row r="35" spans="5:5" ht="14.25" customHeight="1" x14ac:dyDescent="0.2">
      <c r="E35" s="5"/>
    </row>
  </sheetData>
  <phoneticPr fontId="22" type="noConversion"/>
  <printOptions horizontalCentered="1"/>
  <pageMargins left="0.74803149606299213" right="0.59055118110236227" top="0.43307086614173229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N39"/>
  <sheetViews>
    <sheetView topLeftCell="C1" zoomScaleNormal="100" workbookViewId="0">
      <selection activeCell="A27" sqref="A27"/>
    </sheetView>
  </sheetViews>
  <sheetFormatPr defaultRowHeight="14.25" x14ac:dyDescent="0.2"/>
  <cols>
    <col min="1" max="1" width="8.140625" style="97" customWidth="1"/>
    <col min="2" max="2" width="25.140625" style="97" customWidth="1"/>
    <col min="3" max="3" width="20.28515625" style="97" customWidth="1"/>
    <col min="4" max="8" width="15.85546875" style="97" customWidth="1"/>
    <col min="9" max="9" width="16.7109375" style="97" customWidth="1"/>
    <col min="10" max="12" width="15.85546875" style="97" customWidth="1"/>
    <col min="13" max="13" width="16.85546875" style="97" customWidth="1"/>
    <col min="14" max="14" width="14.5703125" style="97" bestFit="1" customWidth="1"/>
    <col min="15" max="20" width="9.140625" style="97"/>
    <col min="21" max="21" width="9.28515625" style="97" bestFit="1" customWidth="1"/>
    <col min="22" max="22" width="11.140625" style="97" bestFit="1" customWidth="1"/>
    <col min="23" max="256" width="9.140625" style="97"/>
    <col min="257" max="257" width="8.140625" style="97" customWidth="1"/>
    <col min="258" max="258" width="25.140625" style="97" customWidth="1"/>
    <col min="259" max="268" width="15.85546875" style="97" customWidth="1"/>
    <col min="269" max="269" width="16.85546875" style="97" customWidth="1"/>
    <col min="270" max="270" width="14.5703125" style="97" bestFit="1" customWidth="1"/>
    <col min="271" max="276" width="9.140625" style="97"/>
    <col min="277" max="277" width="9.28515625" style="97" bestFit="1" customWidth="1"/>
    <col min="278" max="278" width="11.140625" style="97" bestFit="1" customWidth="1"/>
    <col min="279" max="512" width="9.140625" style="97"/>
    <col min="513" max="513" width="8.140625" style="97" customWidth="1"/>
    <col min="514" max="514" width="25.140625" style="97" customWidth="1"/>
    <col min="515" max="524" width="15.85546875" style="97" customWidth="1"/>
    <col min="525" max="525" width="16.85546875" style="97" customWidth="1"/>
    <col min="526" max="526" width="14.5703125" style="97" bestFit="1" customWidth="1"/>
    <col min="527" max="532" width="9.140625" style="97"/>
    <col min="533" max="533" width="9.28515625" style="97" bestFit="1" customWidth="1"/>
    <col min="534" max="534" width="11.140625" style="97" bestFit="1" customWidth="1"/>
    <col min="535" max="768" width="9.140625" style="97"/>
    <col min="769" max="769" width="8.140625" style="97" customWidth="1"/>
    <col min="770" max="770" width="25.140625" style="97" customWidth="1"/>
    <col min="771" max="780" width="15.85546875" style="97" customWidth="1"/>
    <col min="781" max="781" width="16.85546875" style="97" customWidth="1"/>
    <col min="782" max="782" width="14.5703125" style="97" bestFit="1" customWidth="1"/>
    <col min="783" max="788" width="9.140625" style="97"/>
    <col min="789" max="789" width="9.28515625" style="97" bestFit="1" customWidth="1"/>
    <col min="790" max="790" width="11.140625" style="97" bestFit="1" customWidth="1"/>
    <col min="791" max="1024" width="9.140625" style="97"/>
    <col min="1025" max="1025" width="8.140625" style="97" customWidth="1"/>
    <col min="1026" max="1026" width="25.140625" style="97" customWidth="1"/>
    <col min="1027" max="1036" width="15.85546875" style="97" customWidth="1"/>
    <col min="1037" max="1037" width="16.85546875" style="97" customWidth="1"/>
    <col min="1038" max="1038" width="14.5703125" style="97" bestFit="1" customWidth="1"/>
    <col min="1039" max="1044" width="9.140625" style="97"/>
    <col min="1045" max="1045" width="9.28515625" style="97" bestFit="1" customWidth="1"/>
    <col min="1046" max="1046" width="11.140625" style="97" bestFit="1" customWidth="1"/>
    <col min="1047" max="1280" width="9.140625" style="97"/>
    <col min="1281" max="1281" width="8.140625" style="97" customWidth="1"/>
    <col min="1282" max="1282" width="25.140625" style="97" customWidth="1"/>
    <col min="1283" max="1292" width="15.85546875" style="97" customWidth="1"/>
    <col min="1293" max="1293" width="16.85546875" style="97" customWidth="1"/>
    <col min="1294" max="1294" width="14.5703125" style="97" bestFit="1" customWidth="1"/>
    <col min="1295" max="1300" width="9.140625" style="97"/>
    <col min="1301" max="1301" width="9.28515625" style="97" bestFit="1" customWidth="1"/>
    <col min="1302" max="1302" width="11.140625" style="97" bestFit="1" customWidth="1"/>
    <col min="1303" max="1536" width="9.140625" style="97"/>
    <col min="1537" max="1537" width="8.140625" style="97" customWidth="1"/>
    <col min="1538" max="1538" width="25.140625" style="97" customWidth="1"/>
    <col min="1539" max="1548" width="15.85546875" style="97" customWidth="1"/>
    <col min="1549" max="1549" width="16.85546875" style="97" customWidth="1"/>
    <col min="1550" max="1550" width="14.5703125" style="97" bestFit="1" customWidth="1"/>
    <col min="1551" max="1556" width="9.140625" style="97"/>
    <col min="1557" max="1557" width="9.28515625" style="97" bestFit="1" customWidth="1"/>
    <col min="1558" max="1558" width="11.140625" style="97" bestFit="1" customWidth="1"/>
    <col min="1559" max="1792" width="9.140625" style="97"/>
    <col min="1793" max="1793" width="8.140625" style="97" customWidth="1"/>
    <col min="1794" max="1794" width="25.140625" style="97" customWidth="1"/>
    <col min="1795" max="1804" width="15.85546875" style="97" customWidth="1"/>
    <col min="1805" max="1805" width="16.85546875" style="97" customWidth="1"/>
    <col min="1806" max="1806" width="14.5703125" style="97" bestFit="1" customWidth="1"/>
    <col min="1807" max="1812" width="9.140625" style="97"/>
    <col min="1813" max="1813" width="9.28515625" style="97" bestFit="1" customWidth="1"/>
    <col min="1814" max="1814" width="11.140625" style="97" bestFit="1" customWidth="1"/>
    <col min="1815" max="2048" width="9.140625" style="97"/>
    <col min="2049" max="2049" width="8.140625" style="97" customWidth="1"/>
    <col min="2050" max="2050" width="25.140625" style="97" customWidth="1"/>
    <col min="2051" max="2060" width="15.85546875" style="97" customWidth="1"/>
    <col min="2061" max="2061" width="16.85546875" style="97" customWidth="1"/>
    <col min="2062" max="2062" width="14.5703125" style="97" bestFit="1" customWidth="1"/>
    <col min="2063" max="2068" width="9.140625" style="97"/>
    <col min="2069" max="2069" width="9.28515625" style="97" bestFit="1" customWidth="1"/>
    <col min="2070" max="2070" width="11.140625" style="97" bestFit="1" customWidth="1"/>
    <col min="2071" max="2304" width="9.140625" style="97"/>
    <col min="2305" max="2305" width="8.140625" style="97" customWidth="1"/>
    <col min="2306" max="2306" width="25.140625" style="97" customWidth="1"/>
    <col min="2307" max="2316" width="15.85546875" style="97" customWidth="1"/>
    <col min="2317" max="2317" width="16.85546875" style="97" customWidth="1"/>
    <col min="2318" max="2318" width="14.5703125" style="97" bestFit="1" customWidth="1"/>
    <col min="2319" max="2324" width="9.140625" style="97"/>
    <col min="2325" max="2325" width="9.28515625" style="97" bestFit="1" customWidth="1"/>
    <col min="2326" max="2326" width="11.140625" style="97" bestFit="1" customWidth="1"/>
    <col min="2327" max="2560" width="9.140625" style="97"/>
    <col min="2561" max="2561" width="8.140625" style="97" customWidth="1"/>
    <col min="2562" max="2562" width="25.140625" style="97" customWidth="1"/>
    <col min="2563" max="2572" width="15.85546875" style="97" customWidth="1"/>
    <col min="2573" max="2573" width="16.85546875" style="97" customWidth="1"/>
    <col min="2574" max="2574" width="14.5703125" style="97" bestFit="1" customWidth="1"/>
    <col min="2575" max="2580" width="9.140625" style="97"/>
    <col min="2581" max="2581" width="9.28515625" style="97" bestFit="1" customWidth="1"/>
    <col min="2582" max="2582" width="11.140625" style="97" bestFit="1" customWidth="1"/>
    <col min="2583" max="2816" width="9.140625" style="97"/>
    <col min="2817" max="2817" width="8.140625" style="97" customWidth="1"/>
    <col min="2818" max="2818" width="25.140625" style="97" customWidth="1"/>
    <col min="2819" max="2828" width="15.85546875" style="97" customWidth="1"/>
    <col min="2829" max="2829" width="16.85546875" style="97" customWidth="1"/>
    <col min="2830" max="2830" width="14.5703125" style="97" bestFit="1" customWidth="1"/>
    <col min="2831" max="2836" width="9.140625" style="97"/>
    <col min="2837" max="2837" width="9.28515625" style="97" bestFit="1" customWidth="1"/>
    <col min="2838" max="2838" width="11.140625" style="97" bestFit="1" customWidth="1"/>
    <col min="2839" max="3072" width="9.140625" style="97"/>
    <col min="3073" max="3073" width="8.140625" style="97" customWidth="1"/>
    <col min="3074" max="3074" width="25.140625" style="97" customWidth="1"/>
    <col min="3075" max="3084" width="15.85546875" style="97" customWidth="1"/>
    <col min="3085" max="3085" width="16.85546875" style="97" customWidth="1"/>
    <col min="3086" max="3086" width="14.5703125" style="97" bestFit="1" customWidth="1"/>
    <col min="3087" max="3092" width="9.140625" style="97"/>
    <col min="3093" max="3093" width="9.28515625" style="97" bestFit="1" customWidth="1"/>
    <col min="3094" max="3094" width="11.140625" style="97" bestFit="1" customWidth="1"/>
    <col min="3095" max="3328" width="9.140625" style="97"/>
    <col min="3329" max="3329" width="8.140625" style="97" customWidth="1"/>
    <col min="3330" max="3330" width="25.140625" style="97" customWidth="1"/>
    <col min="3331" max="3340" width="15.85546875" style="97" customWidth="1"/>
    <col min="3341" max="3341" width="16.85546875" style="97" customWidth="1"/>
    <col min="3342" max="3342" width="14.5703125" style="97" bestFit="1" customWidth="1"/>
    <col min="3343" max="3348" width="9.140625" style="97"/>
    <col min="3349" max="3349" width="9.28515625" style="97" bestFit="1" customWidth="1"/>
    <col min="3350" max="3350" width="11.140625" style="97" bestFit="1" customWidth="1"/>
    <col min="3351" max="3584" width="9.140625" style="97"/>
    <col min="3585" max="3585" width="8.140625" style="97" customWidth="1"/>
    <col min="3586" max="3586" width="25.140625" style="97" customWidth="1"/>
    <col min="3587" max="3596" width="15.85546875" style="97" customWidth="1"/>
    <col min="3597" max="3597" width="16.85546875" style="97" customWidth="1"/>
    <col min="3598" max="3598" width="14.5703125" style="97" bestFit="1" customWidth="1"/>
    <col min="3599" max="3604" width="9.140625" style="97"/>
    <col min="3605" max="3605" width="9.28515625" style="97" bestFit="1" customWidth="1"/>
    <col min="3606" max="3606" width="11.140625" style="97" bestFit="1" customWidth="1"/>
    <col min="3607" max="3840" width="9.140625" style="97"/>
    <col min="3841" max="3841" width="8.140625" style="97" customWidth="1"/>
    <col min="3842" max="3842" width="25.140625" style="97" customWidth="1"/>
    <col min="3843" max="3852" width="15.85546875" style="97" customWidth="1"/>
    <col min="3853" max="3853" width="16.85546875" style="97" customWidth="1"/>
    <col min="3854" max="3854" width="14.5703125" style="97" bestFit="1" customWidth="1"/>
    <col min="3855" max="3860" width="9.140625" style="97"/>
    <col min="3861" max="3861" width="9.28515625" style="97" bestFit="1" customWidth="1"/>
    <col min="3862" max="3862" width="11.140625" style="97" bestFit="1" customWidth="1"/>
    <col min="3863" max="4096" width="9.140625" style="97"/>
    <col min="4097" max="4097" width="8.140625" style="97" customWidth="1"/>
    <col min="4098" max="4098" width="25.140625" style="97" customWidth="1"/>
    <col min="4099" max="4108" width="15.85546875" style="97" customWidth="1"/>
    <col min="4109" max="4109" width="16.85546875" style="97" customWidth="1"/>
    <col min="4110" max="4110" width="14.5703125" style="97" bestFit="1" customWidth="1"/>
    <col min="4111" max="4116" width="9.140625" style="97"/>
    <col min="4117" max="4117" width="9.28515625" style="97" bestFit="1" customWidth="1"/>
    <col min="4118" max="4118" width="11.140625" style="97" bestFit="1" customWidth="1"/>
    <col min="4119" max="4352" width="9.140625" style="97"/>
    <col min="4353" max="4353" width="8.140625" style="97" customWidth="1"/>
    <col min="4354" max="4354" width="25.140625" style="97" customWidth="1"/>
    <col min="4355" max="4364" width="15.85546875" style="97" customWidth="1"/>
    <col min="4365" max="4365" width="16.85546875" style="97" customWidth="1"/>
    <col min="4366" max="4366" width="14.5703125" style="97" bestFit="1" customWidth="1"/>
    <col min="4367" max="4372" width="9.140625" style="97"/>
    <col min="4373" max="4373" width="9.28515625" style="97" bestFit="1" customWidth="1"/>
    <col min="4374" max="4374" width="11.140625" style="97" bestFit="1" customWidth="1"/>
    <col min="4375" max="4608" width="9.140625" style="97"/>
    <col min="4609" max="4609" width="8.140625" style="97" customWidth="1"/>
    <col min="4610" max="4610" width="25.140625" style="97" customWidth="1"/>
    <col min="4611" max="4620" width="15.85546875" style="97" customWidth="1"/>
    <col min="4621" max="4621" width="16.85546875" style="97" customWidth="1"/>
    <col min="4622" max="4622" width="14.5703125" style="97" bestFit="1" customWidth="1"/>
    <col min="4623" max="4628" width="9.140625" style="97"/>
    <col min="4629" max="4629" width="9.28515625" style="97" bestFit="1" customWidth="1"/>
    <col min="4630" max="4630" width="11.140625" style="97" bestFit="1" customWidth="1"/>
    <col min="4631" max="4864" width="9.140625" style="97"/>
    <col min="4865" max="4865" width="8.140625" style="97" customWidth="1"/>
    <col min="4866" max="4866" width="25.140625" style="97" customWidth="1"/>
    <col min="4867" max="4876" width="15.85546875" style="97" customWidth="1"/>
    <col min="4877" max="4877" width="16.85546875" style="97" customWidth="1"/>
    <col min="4878" max="4878" width="14.5703125" style="97" bestFit="1" customWidth="1"/>
    <col min="4879" max="4884" width="9.140625" style="97"/>
    <col min="4885" max="4885" width="9.28515625" style="97" bestFit="1" customWidth="1"/>
    <col min="4886" max="4886" width="11.140625" style="97" bestFit="1" customWidth="1"/>
    <col min="4887" max="5120" width="9.140625" style="97"/>
    <col min="5121" max="5121" width="8.140625" style="97" customWidth="1"/>
    <col min="5122" max="5122" width="25.140625" style="97" customWidth="1"/>
    <col min="5123" max="5132" width="15.85546875" style="97" customWidth="1"/>
    <col min="5133" max="5133" width="16.85546875" style="97" customWidth="1"/>
    <col min="5134" max="5134" width="14.5703125" style="97" bestFit="1" customWidth="1"/>
    <col min="5135" max="5140" width="9.140625" style="97"/>
    <col min="5141" max="5141" width="9.28515625" style="97" bestFit="1" customWidth="1"/>
    <col min="5142" max="5142" width="11.140625" style="97" bestFit="1" customWidth="1"/>
    <col min="5143" max="5376" width="9.140625" style="97"/>
    <col min="5377" max="5377" width="8.140625" style="97" customWidth="1"/>
    <col min="5378" max="5378" width="25.140625" style="97" customWidth="1"/>
    <col min="5379" max="5388" width="15.85546875" style="97" customWidth="1"/>
    <col min="5389" max="5389" width="16.85546875" style="97" customWidth="1"/>
    <col min="5390" max="5390" width="14.5703125" style="97" bestFit="1" customWidth="1"/>
    <col min="5391" max="5396" width="9.140625" style="97"/>
    <col min="5397" max="5397" width="9.28515625" style="97" bestFit="1" customWidth="1"/>
    <col min="5398" max="5398" width="11.140625" style="97" bestFit="1" customWidth="1"/>
    <col min="5399" max="5632" width="9.140625" style="97"/>
    <col min="5633" max="5633" width="8.140625" style="97" customWidth="1"/>
    <col min="5634" max="5634" width="25.140625" style="97" customWidth="1"/>
    <col min="5635" max="5644" width="15.85546875" style="97" customWidth="1"/>
    <col min="5645" max="5645" width="16.85546875" style="97" customWidth="1"/>
    <col min="5646" max="5646" width="14.5703125" style="97" bestFit="1" customWidth="1"/>
    <col min="5647" max="5652" width="9.140625" style="97"/>
    <col min="5653" max="5653" width="9.28515625" style="97" bestFit="1" customWidth="1"/>
    <col min="5654" max="5654" width="11.140625" style="97" bestFit="1" customWidth="1"/>
    <col min="5655" max="5888" width="9.140625" style="97"/>
    <col min="5889" max="5889" width="8.140625" style="97" customWidth="1"/>
    <col min="5890" max="5890" width="25.140625" style="97" customWidth="1"/>
    <col min="5891" max="5900" width="15.85546875" style="97" customWidth="1"/>
    <col min="5901" max="5901" width="16.85546875" style="97" customWidth="1"/>
    <col min="5902" max="5902" width="14.5703125" style="97" bestFit="1" customWidth="1"/>
    <col min="5903" max="5908" width="9.140625" style="97"/>
    <col min="5909" max="5909" width="9.28515625" style="97" bestFit="1" customWidth="1"/>
    <col min="5910" max="5910" width="11.140625" style="97" bestFit="1" customWidth="1"/>
    <col min="5911" max="6144" width="9.140625" style="97"/>
    <col min="6145" max="6145" width="8.140625" style="97" customWidth="1"/>
    <col min="6146" max="6146" width="25.140625" style="97" customWidth="1"/>
    <col min="6147" max="6156" width="15.85546875" style="97" customWidth="1"/>
    <col min="6157" max="6157" width="16.85546875" style="97" customWidth="1"/>
    <col min="6158" max="6158" width="14.5703125" style="97" bestFit="1" customWidth="1"/>
    <col min="6159" max="6164" width="9.140625" style="97"/>
    <col min="6165" max="6165" width="9.28515625" style="97" bestFit="1" customWidth="1"/>
    <col min="6166" max="6166" width="11.140625" style="97" bestFit="1" customWidth="1"/>
    <col min="6167" max="6400" width="9.140625" style="97"/>
    <col min="6401" max="6401" width="8.140625" style="97" customWidth="1"/>
    <col min="6402" max="6402" width="25.140625" style="97" customWidth="1"/>
    <col min="6403" max="6412" width="15.85546875" style="97" customWidth="1"/>
    <col min="6413" max="6413" width="16.85546875" style="97" customWidth="1"/>
    <col min="6414" max="6414" width="14.5703125" style="97" bestFit="1" customWidth="1"/>
    <col min="6415" max="6420" width="9.140625" style="97"/>
    <col min="6421" max="6421" width="9.28515625" style="97" bestFit="1" customWidth="1"/>
    <col min="6422" max="6422" width="11.140625" style="97" bestFit="1" customWidth="1"/>
    <col min="6423" max="6656" width="9.140625" style="97"/>
    <col min="6657" max="6657" width="8.140625" style="97" customWidth="1"/>
    <col min="6658" max="6658" width="25.140625" style="97" customWidth="1"/>
    <col min="6659" max="6668" width="15.85546875" style="97" customWidth="1"/>
    <col min="6669" max="6669" width="16.85546875" style="97" customWidth="1"/>
    <col min="6670" max="6670" width="14.5703125" style="97" bestFit="1" customWidth="1"/>
    <col min="6671" max="6676" width="9.140625" style="97"/>
    <col min="6677" max="6677" width="9.28515625" style="97" bestFit="1" customWidth="1"/>
    <col min="6678" max="6678" width="11.140625" style="97" bestFit="1" customWidth="1"/>
    <col min="6679" max="6912" width="9.140625" style="97"/>
    <col min="6913" max="6913" width="8.140625" style="97" customWidth="1"/>
    <col min="6914" max="6914" width="25.140625" style="97" customWidth="1"/>
    <col min="6915" max="6924" width="15.85546875" style="97" customWidth="1"/>
    <col min="6925" max="6925" width="16.85546875" style="97" customWidth="1"/>
    <col min="6926" max="6926" width="14.5703125" style="97" bestFit="1" customWidth="1"/>
    <col min="6927" max="6932" width="9.140625" style="97"/>
    <col min="6933" max="6933" width="9.28515625" style="97" bestFit="1" customWidth="1"/>
    <col min="6934" max="6934" width="11.140625" style="97" bestFit="1" customWidth="1"/>
    <col min="6935" max="7168" width="9.140625" style="97"/>
    <col min="7169" max="7169" width="8.140625" style="97" customWidth="1"/>
    <col min="7170" max="7170" width="25.140625" style="97" customWidth="1"/>
    <col min="7171" max="7180" width="15.85546875" style="97" customWidth="1"/>
    <col min="7181" max="7181" width="16.85546875" style="97" customWidth="1"/>
    <col min="7182" max="7182" width="14.5703125" style="97" bestFit="1" customWidth="1"/>
    <col min="7183" max="7188" width="9.140625" style="97"/>
    <col min="7189" max="7189" width="9.28515625" style="97" bestFit="1" customWidth="1"/>
    <col min="7190" max="7190" width="11.140625" style="97" bestFit="1" customWidth="1"/>
    <col min="7191" max="7424" width="9.140625" style="97"/>
    <col min="7425" max="7425" width="8.140625" style="97" customWidth="1"/>
    <col min="7426" max="7426" width="25.140625" style="97" customWidth="1"/>
    <col min="7427" max="7436" width="15.85546875" style="97" customWidth="1"/>
    <col min="7437" max="7437" width="16.85546875" style="97" customWidth="1"/>
    <col min="7438" max="7438" width="14.5703125" style="97" bestFit="1" customWidth="1"/>
    <col min="7439" max="7444" width="9.140625" style="97"/>
    <col min="7445" max="7445" width="9.28515625" style="97" bestFit="1" customWidth="1"/>
    <col min="7446" max="7446" width="11.140625" style="97" bestFit="1" customWidth="1"/>
    <col min="7447" max="7680" width="9.140625" style="97"/>
    <col min="7681" max="7681" width="8.140625" style="97" customWidth="1"/>
    <col min="7682" max="7682" width="25.140625" style="97" customWidth="1"/>
    <col min="7683" max="7692" width="15.85546875" style="97" customWidth="1"/>
    <col min="7693" max="7693" width="16.85546875" style="97" customWidth="1"/>
    <col min="7694" max="7694" width="14.5703125" style="97" bestFit="1" customWidth="1"/>
    <col min="7695" max="7700" width="9.140625" style="97"/>
    <col min="7701" max="7701" width="9.28515625" style="97" bestFit="1" customWidth="1"/>
    <col min="7702" max="7702" width="11.140625" style="97" bestFit="1" customWidth="1"/>
    <col min="7703" max="7936" width="9.140625" style="97"/>
    <col min="7937" max="7937" width="8.140625" style="97" customWidth="1"/>
    <col min="7938" max="7938" width="25.140625" style="97" customWidth="1"/>
    <col min="7939" max="7948" width="15.85546875" style="97" customWidth="1"/>
    <col min="7949" max="7949" width="16.85546875" style="97" customWidth="1"/>
    <col min="7950" max="7950" width="14.5703125" style="97" bestFit="1" customWidth="1"/>
    <col min="7951" max="7956" width="9.140625" style="97"/>
    <col min="7957" max="7957" width="9.28515625" style="97" bestFit="1" customWidth="1"/>
    <col min="7958" max="7958" width="11.140625" style="97" bestFit="1" customWidth="1"/>
    <col min="7959" max="8192" width="9.140625" style="97"/>
    <col min="8193" max="8193" width="8.140625" style="97" customWidth="1"/>
    <col min="8194" max="8194" width="25.140625" style="97" customWidth="1"/>
    <col min="8195" max="8204" width="15.85546875" style="97" customWidth="1"/>
    <col min="8205" max="8205" width="16.85546875" style="97" customWidth="1"/>
    <col min="8206" max="8206" width="14.5703125" style="97" bestFit="1" customWidth="1"/>
    <col min="8207" max="8212" width="9.140625" style="97"/>
    <col min="8213" max="8213" width="9.28515625" style="97" bestFit="1" customWidth="1"/>
    <col min="8214" max="8214" width="11.140625" style="97" bestFit="1" customWidth="1"/>
    <col min="8215" max="8448" width="9.140625" style="97"/>
    <col min="8449" max="8449" width="8.140625" style="97" customWidth="1"/>
    <col min="8450" max="8450" width="25.140625" style="97" customWidth="1"/>
    <col min="8451" max="8460" width="15.85546875" style="97" customWidth="1"/>
    <col min="8461" max="8461" width="16.85546875" style="97" customWidth="1"/>
    <col min="8462" max="8462" width="14.5703125" style="97" bestFit="1" customWidth="1"/>
    <col min="8463" max="8468" width="9.140625" style="97"/>
    <col min="8469" max="8469" width="9.28515625" style="97" bestFit="1" customWidth="1"/>
    <col min="8470" max="8470" width="11.140625" style="97" bestFit="1" customWidth="1"/>
    <col min="8471" max="8704" width="9.140625" style="97"/>
    <col min="8705" max="8705" width="8.140625" style="97" customWidth="1"/>
    <col min="8706" max="8706" width="25.140625" style="97" customWidth="1"/>
    <col min="8707" max="8716" width="15.85546875" style="97" customWidth="1"/>
    <col min="8717" max="8717" width="16.85546875" style="97" customWidth="1"/>
    <col min="8718" max="8718" width="14.5703125" style="97" bestFit="1" customWidth="1"/>
    <col min="8719" max="8724" width="9.140625" style="97"/>
    <col min="8725" max="8725" width="9.28515625" style="97" bestFit="1" customWidth="1"/>
    <col min="8726" max="8726" width="11.140625" style="97" bestFit="1" customWidth="1"/>
    <col min="8727" max="8960" width="9.140625" style="97"/>
    <col min="8961" max="8961" width="8.140625" style="97" customWidth="1"/>
    <col min="8962" max="8962" width="25.140625" style="97" customWidth="1"/>
    <col min="8963" max="8972" width="15.85546875" style="97" customWidth="1"/>
    <col min="8973" max="8973" width="16.85546875" style="97" customWidth="1"/>
    <col min="8974" max="8974" width="14.5703125" style="97" bestFit="1" customWidth="1"/>
    <col min="8975" max="8980" width="9.140625" style="97"/>
    <col min="8981" max="8981" width="9.28515625" style="97" bestFit="1" customWidth="1"/>
    <col min="8982" max="8982" width="11.140625" style="97" bestFit="1" customWidth="1"/>
    <col min="8983" max="9216" width="9.140625" style="97"/>
    <col min="9217" max="9217" width="8.140625" style="97" customWidth="1"/>
    <col min="9218" max="9218" width="25.140625" style="97" customWidth="1"/>
    <col min="9219" max="9228" width="15.85546875" style="97" customWidth="1"/>
    <col min="9229" max="9229" width="16.85546875" style="97" customWidth="1"/>
    <col min="9230" max="9230" width="14.5703125" style="97" bestFit="1" customWidth="1"/>
    <col min="9231" max="9236" width="9.140625" style="97"/>
    <col min="9237" max="9237" width="9.28515625" style="97" bestFit="1" customWidth="1"/>
    <col min="9238" max="9238" width="11.140625" style="97" bestFit="1" customWidth="1"/>
    <col min="9239" max="9472" width="9.140625" style="97"/>
    <col min="9473" max="9473" width="8.140625" style="97" customWidth="1"/>
    <col min="9474" max="9474" width="25.140625" style="97" customWidth="1"/>
    <col min="9475" max="9484" width="15.85546875" style="97" customWidth="1"/>
    <col min="9485" max="9485" width="16.85546875" style="97" customWidth="1"/>
    <col min="9486" max="9486" width="14.5703125" style="97" bestFit="1" customWidth="1"/>
    <col min="9487" max="9492" width="9.140625" style="97"/>
    <col min="9493" max="9493" width="9.28515625" style="97" bestFit="1" customWidth="1"/>
    <col min="9494" max="9494" width="11.140625" style="97" bestFit="1" customWidth="1"/>
    <col min="9495" max="9728" width="9.140625" style="97"/>
    <col min="9729" max="9729" width="8.140625" style="97" customWidth="1"/>
    <col min="9730" max="9730" width="25.140625" style="97" customWidth="1"/>
    <col min="9731" max="9740" width="15.85546875" style="97" customWidth="1"/>
    <col min="9741" max="9741" width="16.85546875" style="97" customWidth="1"/>
    <col min="9742" max="9742" width="14.5703125" style="97" bestFit="1" customWidth="1"/>
    <col min="9743" max="9748" width="9.140625" style="97"/>
    <col min="9749" max="9749" width="9.28515625" style="97" bestFit="1" customWidth="1"/>
    <col min="9750" max="9750" width="11.140625" style="97" bestFit="1" customWidth="1"/>
    <col min="9751" max="9984" width="9.140625" style="97"/>
    <col min="9985" max="9985" width="8.140625" style="97" customWidth="1"/>
    <col min="9986" max="9986" width="25.140625" style="97" customWidth="1"/>
    <col min="9987" max="9996" width="15.85546875" style="97" customWidth="1"/>
    <col min="9997" max="9997" width="16.85546875" style="97" customWidth="1"/>
    <col min="9998" max="9998" width="14.5703125" style="97" bestFit="1" customWidth="1"/>
    <col min="9999" max="10004" width="9.140625" style="97"/>
    <col min="10005" max="10005" width="9.28515625" style="97" bestFit="1" customWidth="1"/>
    <col min="10006" max="10006" width="11.140625" style="97" bestFit="1" customWidth="1"/>
    <col min="10007" max="10240" width="9.140625" style="97"/>
    <col min="10241" max="10241" width="8.140625" style="97" customWidth="1"/>
    <col min="10242" max="10242" width="25.140625" style="97" customWidth="1"/>
    <col min="10243" max="10252" width="15.85546875" style="97" customWidth="1"/>
    <col min="10253" max="10253" width="16.85546875" style="97" customWidth="1"/>
    <col min="10254" max="10254" width="14.5703125" style="97" bestFit="1" customWidth="1"/>
    <col min="10255" max="10260" width="9.140625" style="97"/>
    <col min="10261" max="10261" width="9.28515625" style="97" bestFit="1" customWidth="1"/>
    <col min="10262" max="10262" width="11.140625" style="97" bestFit="1" customWidth="1"/>
    <col min="10263" max="10496" width="9.140625" style="97"/>
    <col min="10497" max="10497" width="8.140625" style="97" customWidth="1"/>
    <col min="10498" max="10498" width="25.140625" style="97" customWidth="1"/>
    <col min="10499" max="10508" width="15.85546875" style="97" customWidth="1"/>
    <col min="10509" max="10509" width="16.85546875" style="97" customWidth="1"/>
    <col min="10510" max="10510" width="14.5703125" style="97" bestFit="1" customWidth="1"/>
    <col min="10511" max="10516" width="9.140625" style="97"/>
    <col min="10517" max="10517" width="9.28515625" style="97" bestFit="1" customWidth="1"/>
    <col min="10518" max="10518" width="11.140625" style="97" bestFit="1" customWidth="1"/>
    <col min="10519" max="10752" width="9.140625" style="97"/>
    <col min="10753" max="10753" width="8.140625" style="97" customWidth="1"/>
    <col min="10754" max="10754" width="25.140625" style="97" customWidth="1"/>
    <col min="10755" max="10764" width="15.85546875" style="97" customWidth="1"/>
    <col min="10765" max="10765" width="16.85546875" style="97" customWidth="1"/>
    <col min="10766" max="10766" width="14.5703125" style="97" bestFit="1" customWidth="1"/>
    <col min="10767" max="10772" width="9.140625" style="97"/>
    <col min="10773" max="10773" width="9.28515625" style="97" bestFit="1" customWidth="1"/>
    <col min="10774" max="10774" width="11.140625" style="97" bestFit="1" customWidth="1"/>
    <col min="10775" max="11008" width="9.140625" style="97"/>
    <col min="11009" max="11009" width="8.140625" style="97" customWidth="1"/>
    <col min="11010" max="11010" width="25.140625" style="97" customWidth="1"/>
    <col min="11011" max="11020" width="15.85546875" style="97" customWidth="1"/>
    <col min="11021" max="11021" width="16.85546875" style="97" customWidth="1"/>
    <col min="11022" max="11022" width="14.5703125" style="97" bestFit="1" customWidth="1"/>
    <col min="11023" max="11028" width="9.140625" style="97"/>
    <col min="11029" max="11029" width="9.28515625" style="97" bestFit="1" customWidth="1"/>
    <col min="11030" max="11030" width="11.140625" style="97" bestFit="1" customWidth="1"/>
    <col min="11031" max="11264" width="9.140625" style="97"/>
    <col min="11265" max="11265" width="8.140625" style="97" customWidth="1"/>
    <col min="11266" max="11266" width="25.140625" style="97" customWidth="1"/>
    <col min="11267" max="11276" width="15.85546875" style="97" customWidth="1"/>
    <col min="11277" max="11277" width="16.85546875" style="97" customWidth="1"/>
    <col min="11278" max="11278" width="14.5703125" style="97" bestFit="1" customWidth="1"/>
    <col min="11279" max="11284" width="9.140625" style="97"/>
    <col min="11285" max="11285" width="9.28515625" style="97" bestFit="1" customWidth="1"/>
    <col min="11286" max="11286" width="11.140625" style="97" bestFit="1" customWidth="1"/>
    <col min="11287" max="11520" width="9.140625" style="97"/>
    <col min="11521" max="11521" width="8.140625" style="97" customWidth="1"/>
    <col min="11522" max="11522" width="25.140625" style="97" customWidth="1"/>
    <col min="11523" max="11532" width="15.85546875" style="97" customWidth="1"/>
    <col min="11533" max="11533" width="16.85546875" style="97" customWidth="1"/>
    <col min="11534" max="11534" width="14.5703125" style="97" bestFit="1" customWidth="1"/>
    <col min="11535" max="11540" width="9.140625" style="97"/>
    <col min="11541" max="11541" width="9.28515625" style="97" bestFit="1" customWidth="1"/>
    <col min="11542" max="11542" width="11.140625" style="97" bestFit="1" customWidth="1"/>
    <col min="11543" max="11776" width="9.140625" style="97"/>
    <col min="11777" max="11777" width="8.140625" style="97" customWidth="1"/>
    <col min="11778" max="11778" width="25.140625" style="97" customWidth="1"/>
    <col min="11779" max="11788" width="15.85546875" style="97" customWidth="1"/>
    <col min="11789" max="11789" width="16.85546875" style="97" customWidth="1"/>
    <col min="11790" max="11790" width="14.5703125" style="97" bestFit="1" customWidth="1"/>
    <col min="11791" max="11796" width="9.140625" style="97"/>
    <col min="11797" max="11797" width="9.28515625" style="97" bestFit="1" customWidth="1"/>
    <col min="11798" max="11798" width="11.140625" style="97" bestFit="1" customWidth="1"/>
    <col min="11799" max="12032" width="9.140625" style="97"/>
    <col min="12033" max="12033" width="8.140625" style="97" customWidth="1"/>
    <col min="12034" max="12034" width="25.140625" style="97" customWidth="1"/>
    <col min="12035" max="12044" width="15.85546875" style="97" customWidth="1"/>
    <col min="12045" max="12045" width="16.85546875" style="97" customWidth="1"/>
    <col min="12046" max="12046" width="14.5703125" style="97" bestFit="1" customWidth="1"/>
    <col min="12047" max="12052" width="9.140625" style="97"/>
    <col min="12053" max="12053" width="9.28515625" style="97" bestFit="1" customWidth="1"/>
    <col min="12054" max="12054" width="11.140625" style="97" bestFit="1" customWidth="1"/>
    <col min="12055" max="12288" width="9.140625" style="97"/>
    <col min="12289" max="12289" width="8.140625" style="97" customWidth="1"/>
    <col min="12290" max="12290" width="25.140625" style="97" customWidth="1"/>
    <col min="12291" max="12300" width="15.85546875" style="97" customWidth="1"/>
    <col min="12301" max="12301" width="16.85546875" style="97" customWidth="1"/>
    <col min="12302" max="12302" width="14.5703125" style="97" bestFit="1" customWidth="1"/>
    <col min="12303" max="12308" width="9.140625" style="97"/>
    <col min="12309" max="12309" width="9.28515625" style="97" bestFit="1" customWidth="1"/>
    <col min="12310" max="12310" width="11.140625" style="97" bestFit="1" customWidth="1"/>
    <col min="12311" max="12544" width="9.140625" style="97"/>
    <col min="12545" max="12545" width="8.140625" style="97" customWidth="1"/>
    <col min="12546" max="12546" width="25.140625" style="97" customWidth="1"/>
    <col min="12547" max="12556" width="15.85546875" style="97" customWidth="1"/>
    <col min="12557" max="12557" width="16.85546875" style="97" customWidth="1"/>
    <col min="12558" max="12558" width="14.5703125" style="97" bestFit="1" customWidth="1"/>
    <col min="12559" max="12564" width="9.140625" style="97"/>
    <col min="12565" max="12565" width="9.28515625" style="97" bestFit="1" customWidth="1"/>
    <col min="12566" max="12566" width="11.140625" style="97" bestFit="1" customWidth="1"/>
    <col min="12567" max="12800" width="9.140625" style="97"/>
    <col min="12801" max="12801" width="8.140625" style="97" customWidth="1"/>
    <col min="12802" max="12802" width="25.140625" style="97" customWidth="1"/>
    <col min="12803" max="12812" width="15.85546875" style="97" customWidth="1"/>
    <col min="12813" max="12813" width="16.85546875" style="97" customWidth="1"/>
    <col min="12814" max="12814" width="14.5703125" style="97" bestFit="1" customWidth="1"/>
    <col min="12815" max="12820" width="9.140625" style="97"/>
    <col min="12821" max="12821" width="9.28515625" style="97" bestFit="1" customWidth="1"/>
    <col min="12822" max="12822" width="11.140625" style="97" bestFit="1" customWidth="1"/>
    <col min="12823" max="13056" width="9.140625" style="97"/>
    <col min="13057" max="13057" width="8.140625" style="97" customWidth="1"/>
    <col min="13058" max="13058" width="25.140625" style="97" customWidth="1"/>
    <col min="13059" max="13068" width="15.85546875" style="97" customWidth="1"/>
    <col min="13069" max="13069" width="16.85546875" style="97" customWidth="1"/>
    <col min="13070" max="13070" width="14.5703125" style="97" bestFit="1" customWidth="1"/>
    <col min="13071" max="13076" width="9.140625" style="97"/>
    <col min="13077" max="13077" width="9.28515625" style="97" bestFit="1" customWidth="1"/>
    <col min="13078" max="13078" width="11.140625" style="97" bestFit="1" customWidth="1"/>
    <col min="13079" max="13312" width="9.140625" style="97"/>
    <col min="13313" max="13313" width="8.140625" style="97" customWidth="1"/>
    <col min="13314" max="13314" width="25.140625" style="97" customWidth="1"/>
    <col min="13315" max="13324" width="15.85546875" style="97" customWidth="1"/>
    <col min="13325" max="13325" width="16.85546875" style="97" customWidth="1"/>
    <col min="13326" max="13326" width="14.5703125" style="97" bestFit="1" customWidth="1"/>
    <col min="13327" max="13332" width="9.140625" style="97"/>
    <col min="13333" max="13333" width="9.28515625" style="97" bestFit="1" customWidth="1"/>
    <col min="13334" max="13334" width="11.140625" style="97" bestFit="1" customWidth="1"/>
    <col min="13335" max="13568" width="9.140625" style="97"/>
    <col min="13569" max="13569" width="8.140625" style="97" customWidth="1"/>
    <col min="13570" max="13570" width="25.140625" style="97" customWidth="1"/>
    <col min="13571" max="13580" width="15.85546875" style="97" customWidth="1"/>
    <col min="13581" max="13581" width="16.85546875" style="97" customWidth="1"/>
    <col min="13582" max="13582" width="14.5703125" style="97" bestFit="1" customWidth="1"/>
    <col min="13583" max="13588" width="9.140625" style="97"/>
    <col min="13589" max="13589" width="9.28515625" style="97" bestFit="1" customWidth="1"/>
    <col min="13590" max="13590" width="11.140625" style="97" bestFit="1" customWidth="1"/>
    <col min="13591" max="13824" width="9.140625" style="97"/>
    <col min="13825" max="13825" width="8.140625" style="97" customWidth="1"/>
    <col min="13826" max="13826" width="25.140625" style="97" customWidth="1"/>
    <col min="13827" max="13836" width="15.85546875" style="97" customWidth="1"/>
    <col min="13837" max="13837" width="16.85546875" style="97" customWidth="1"/>
    <col min="13838" max="13838" width="14.5703125" style="97" bestFit="1" customWidth="1"/>
    <col min="13839" max="13844" width="9.140625" style="97"/>
    <col min="13845" max="13845" width="9.28515625" style="97" bestFit="1" customWidth="1"/>
    <col min="13846" max="13846" width="11.140625" style="97" bestFit="1" customWidth="1"/>
    <col min="13847" max="14080" width="9.140625" style="97"/>
    <col min="14081" max="14081" width="8.140625" style="97" customWidth="1"/>
    <col min="14082" max="14082" width="25.140625" style="97" customWidth="1"/>
    <col min="14083" max="14092" width="15.85546875" style="97" customWidth="1"/>
    <col min="14093" max="14093" width="16.85546875" style="97" customWidth="1"/>
    <col min="14094" max="14094" width="14.5703125" style="97" bestFit="1" customWidth="1"/>
    <col min="14095" max="14100" width="9.140625" style="97"/>
    <col min="14101" max="14101" width="9.28515625" style="97" bestFit="1" customWidth="1"/>
    <col min="14102" max="14102" width="11.140625" style="97" bestFit="1" customWidth="1"/>
    <col min="14103" max="14336" width="9.140625" style="97"/>
    <col min="14337" max="14337" width="8.140625" style="97" customWidth="1"/>
    <col min="14338" max="14338" width="25.140625" style="97" customWidth="1"/>
    <col min="14339" max="14348" width="15.85546875" style="97" customWidth="1"/>
    <col min="14349" max="14349" width="16.85546875" style="97" customWidth="1"/>
    <col min="14350" max="14350" width="14.5703125" style="97" bestFit="1" customWidth="1"/>
    <col min="14351" max="14356" width="9.140625" style="97"/>
    <col min="14357" max="14357" width="9.28515625" style="97" bestFit="1" customWidth="1"/>
    <col min="14358" max="14358" width="11.140625" style="97" bestFit="1" customWidth="1"/>
    <col min="14359" max="14592" width="9.140625" style="97"/>
    <col min="14593" max="14593" width="8.140625" style="97" customWidth="1"/>
    <col min="14594" max="14594" width="25.140625" style="97" customWidth="1"/>
    <col min="14595" max="14604" width="15.85546875" style="97" customWidth="1"/>
    <col min="14605" max="14605" width="16.85546875" style="97" customWidth="1"/>
    <col min="14606" max="14606" width="14.5703125" style="97" bestFit="1" customWidth="1"/>
    <col min="14607" max="14612" width="9.140625" style="97"/>
    <col min="14613" max="14613" width="9.28515625" style="97" bestFit="1" customWidth="1"/>
    <col min="14614" max="14614" width="11.140625" style="97" bestFit="1" customWidth="1"/>
    <col min="14615" max="14848" width="9.140625" style="97"/>
    <col min="14849" max="14849" width="8.140625" style="97" customWidth="1"/>
    <col min="14850" max="14850" width="25.140625" style="97" customWidth="1"/>
    <col min="14851" max="14860" width="15.85546875" style="97" customWidth="1"/>
    <col min="14861" max="14861" width="16.85546875" style="97" customWidth="1"/>
    <col min="14862" max="14862" width="14.5703125" style="97" bestFit="1" customWidth="1"/>
    <col min="14863" max="14868" width="9.140625" style="97"/>
    <col min="14869" max="14869" width="9.28515625" style="97" bestFit="1" customWidth="1"/>
    <col min="14870" max="14870" width="11.140625" style="97" bestFit="1" customWidth="1"/>
    <col min="14871" max="15104" width="9.140625" style="97"/>
    <col min="15105" max="15105" width="8.140625" style="97" customWidth="1"/>
    <col min="15106" max="15106" width="25.140625" style="97" customWidth="1"/>
    <col min="15107" max="15116" width="15.85546875" style="97" customWidth="1"/>
    <col min="15117" max="15117" width="16.85546875" style="97" customWidth="1"/>
    <col min="15118" max="15118" width="14.5703125" style="97" bestFit="1" customWidth="1"/>
    <col min="15119" max="15124" width="9.140625" style="97"/>
    <col min="15125" max="15125" width="9.28515625" style="97" bestFit="1" customWidth="1"/>
    <col min="15126" max="15126" width="11.140625" style="97" bestFit="1" customWidth="1"/>
    <col min="15127" max="15360" width="9.140625" style="97"/>
    <col min="15361" max="15361" width="8.140625" style="97" customWidth="1"/>
    <col min="15362" max="15362" width="25.140625" style="97" customWidth="1"/>
    <col min="15363" max="15372" width="15.85546875" style="97" customWidth="1"/>
    <col min="15373" max="15373" width="16.85546875" style="97" customWidth="1"/>
    <col min="15374" max="15374" width="14.5703125" style="97" bestFit="1" customWidth="1"/>
    <col min="15375" max="15380" width="9.140625" style="97"/>
    <col min="15381" max="15381" width="9.28515625" style="97" bestFit="1" customWidth="1"/>
    <col min="15382" max="15382" width="11.140625" style="97" bestFit="1" customWidth="1"/>
    <col min="15383" max="15616" width="9.140625" style="97"/>
    <col min="15617" max="15617" width="8.140625" style="97" customWidth="1"/>
    <col min="15618" max="15618" width="25.140625" style="97" customWidth="1"/>
    <col min="15619" max="15628" width="15.85546875" style="97" customWidth="1"/>
    <col min="15629" max="15629" width="16.85546875" style="97" customWidth="1"/>
    <col min="15630" max="15630" width="14.5703125" style="97" bestFit="1" customWidth="1"/>
    <col min="15631" max="15636" width="9.140625" style="97"/>
    <col min="15637" max="15637" width="9.28515625" style="97" bestFit="1" customWidth="1"/>
    <col min="15638" max="15638" width="11.140625" style="97" bestFit="1" customWidth="1"/>
    <col min="15639" max="15872" width="9.140625" style="97"/>
    <col min="15873" max="15873" width="8.140625" style="97" customWidth="1"/>
    <col min="15874" max="15874" width="25.140625" style="97" customWidth="1"/>
    <col min="15875" max="15884" width="15.85546875" style="97" customWidth="1"/>
    <col min="15885" max="15885" width="16.85546875" style="97" customWidth="1"/>
    <col min="15886" max="15886" width="14.5703125" style="97" bestFit="1" customWidth="1"/>
    <col min="15887" max="15892" width="9.140625" style="97"/>
    <col min="15893" max="15893" width="9.28515625" style="97" bestFit="1" customWidth="1"/>
    <col min="15894" max="15894" width="11.140625" style="97" bestFit="1" customWidth="1"/>
    <col min="15895" max="16128" width="9.140625" style="97"/>
    <col min="16129" max="16129" width="8.140625" style="97" customWidth="1"/>
    <col min="16130" max="16130" width="25.140625" style="97" customWidth="1"/>
    <col min="16131" max="16140" width="15.85546875" style="97" customWidth="1"/>
    <col min="16141" max="16141" width="16.85546875" style="97" customWidth="1"/>
    <col min="16142" max="16142" width="14.5703125" style="97" bestFit="1" customWidth="1"/>
    <col min="16143" max="16148" width="9.140625" style="97"/>
    <col min="16149" max="16149" width="9.28515625" style="97" bestFit="1" customWidth="1"/>
    <col min="16150" max="16150" width="11.140625" style="97" bestFit="1" customWidth="1"/>
    <col min="16151" max="16384" width="9.140625" style="97"/>
  </cols>
  <sheetData>
    <row r="2" spans="2:14" ht="21.75" customHeight="1" x14ac:dyDescent="0.2">
      <c r="B2" s="738" t="s">
        <v>101</v>
      </c>
      <c r="C2" s="739"/>
      <c r="D2" s="739"/>
      <c r="E2" s="739"/>
      <c r="F2" s="739"/>
      <c r="G2" s="739"/>
      <c r="H2" s="739"/>
      <c r="I2" s="95"/>
      <c r="J2" s="95"/>
      <c r="K2" s="200"/>
      <c r="L2" s="95"/>
    </row>
    <row r="3" spans="2:14" x14ac:dyDescent="0.2">
      <c r="B3" s="95"/>
      <c r="C3" s="95"/>
      <c r="D3" s="95"/>
      <c r="E3" s="95"/>
      <c r="F3" s="95"/>
      <c r="G3" s="95"/>
      <c r="H3" s="95"/>
      <c r="I3" s="95"/>
      <c r="J3" s="95"/>
      <c r="K3" s="200"/>
      <c r="L3" s="95"/>
    </row>
    <row r="4" spans="2:14" x14ac:dyDescent="0.2">
      <c r="B4" s="95"/>
      <c r="C4" s="95"/>
      <c r="D4" s="95"/>
      <c r="E4" s="95"/>
      <c r="F4" s="95"/>
      <c r="G4" s="98"/>
      <c r="H4" s="95"/>
      <c r="I4" s="95"/>
      <c r="J4" s="95"/>
      <c r="K4" s="95"/>
      <c r="L4" s="95"/>
    </row>
    <row r="5" spans="2:14" ht="14.25" customHeight="1" x14ac:dyDescent="0.2">
      <c r="B5" s="740" t="s">
        <v>102</v>
      </c>
      <c r="C5" s="741" t="s">
        <v>103</v>
      </c>
      <c r="D5" s="741" t="s">
        <v>104</v>
      </c>
      <c r="E5" s="741"/>
      <c r="F5" s="741"/>
      <c r="G5" s="741"/>
      <c r="H5" s="741"/>
      <c r="I5" s="95"/>
      <c r="J5" s="95"/>
      <c r="K5" s="95"/>
      <c r="L5" s="95"/>
    </row>
    <row r="6" spans="2:14" x14ac:dyDescent="0.2">
      <c r="B6" s="740"/>
      <c r="C6" s="741"/>
      <c r="D6" s="740" t="s">
        <v>105</v>
      </c>
      <c r="E6" s="740"/>
      <c r="F6" s="740" t="s">
        <v>106</v>
      </c>
      <c r="G6" s="740"/>
      <c r="H6" s="740"/>
      <c r="I6" s="95"/>
      <c r="J6" s="95"/>
      <c r="K6" s="95"/>
      <c r="L6" s="95"/>
    </row>
    <row r="7" spans="2:14" ht="74.25" customHeight="1" x14ac:dyDescent="0.2">
      <c r="B7" s="740"/>
      <c r="C7" s="741"/>
      <c r="D7" s="193" t="s">
        <v>107</v>
      </c>
      <c r="E7" s="193" t="s">
        <v>108</v>
      </c>
      <c r="F7" s="194" t="s">
        <v>109</v>
      </c>
      <c r="G7" s="194" t="s">
        <v>110</v>
      </c>
      <c r="H7" s="193" t="s">
        <v>111</v>
      </c>
      <c r="I7" s="95"/>
      <c r="J7" s="95"/>
      <c r="K7" s="95"/>
      <c r="L7" s="95"/>
      <c r="N7" s="200"/>
    </row>
    <row r="8" spans="2:14" ht="23.25" customHeight="1" x14ac:dyDescent="0.2">
      <c r="B8" s="195" t="s">
        <v>112</v>
      </c>
      <c r="C8" s="196">
        <v>667147.8540899998</v>
      </c>
      <c r="D8" s="196">
        <v>44054.673310000006</v>
      </c>
      <c r="E8" s="196">
        <v>623093.18078000005</v>
      </c>
      <c r="F8" s="196">
        <v>434790.06177000009</v>
      </c>
      <c r="G8" s="196">
        <v>173690.79632999998</v>
      </c>
      <c r="H8" s="196">
        <v>14612.322679999999</v>
      </c>
      <c r="I8" s="201"/>
      <c r="J8" s="200"/>
      <c r="K8" s="200"/>
      <c r="L8" s="200"/>
      <c r="M8" s="200"/>
      <c r="N8" s="200"/>
    </row>
    <row r="9" spans="2:14" ht="23.25" customHeight="1" x14ac:dyDescent="0.2">
      <c r="B9" s="195" t="s">
        <v>113</v>
      </c>
      <c r="C9" s="196">
        <v>724836.54575999989</v>
      </c>
      <c r="D9" s="196">
        <v>87357.006510000021</v>
      </c>
      <c r="E9" s="196">
        <v>637479.53925000026</v>
      </c>
      <c r="F9" s="196">
        <v>444247.33505000005</v>
      </c>
      <c r="G9" s="196">
        <v>178661.61029999991</v>
      </c>
      <c r="H9" s="196">
        <v>14570.593899999998</v>
      </c>
      <c r="I9" s="201"/>
      <c r="J9" s="200"/>
      <c r="K9" s="200"/>
      <c r="L9" s="200"/>
      <c r="M9" s="200"/>
      <c r="N9" s="200"/>
    </row>
    <row r="10" spans="2:14" ht="23.25" customHeight="1" x14ac:dyDescent="0.2">
      <c r="B10" s="195" t="s">
        <v>114</v>
      </c>
      <c r="C10" s="196">
        <v>719042.38025000016</v>
      </c>
      <c r="D10" s="196">
        <v>65383.937929999985</v>
      </c>
      <c r="E10" s="196">
        <v>653658.44232000015</v>
      </c>
      <c r="F10" s="196">
        <v>454586.84863999987</v>
      </c>
      <c r="G10" s="196">
        <v>183809.89259000006</v>
      </c>
      <c r="H10" s="196">
        <v>15261</v>
      </c>
      <c r="I10" s="201"/>
      <c r="J10" s="200"/>
      <c r="K10" s="200"/>
      <c r="L10" s="200"/>
      <c r="M10" s="200"/>
      <c r="N10" s="200"/>
    </row>
    <row r="11" spans="2:14" ht="23.25" customHeight="1" x14ac:dyDescent="0.2">
      <c r="B11" s="151"/>
      <c r="C11" s="200"/>
      <c r="D11" s="99"/>
      <c r="E11" s="99"/>
      <c r="F11" s="99"/>
      <c r="G11" s="99"/>
      <c r="H11" s="99"/>
      <c r="I11" s="201"/>
      <c r="J11" s="200"/>
      <c r="K11" s="200"/>
      <c r="L11" s="200"/>
      <c r="M11" s="200"/>
      <c r="N11" s="200"/>
    </row>
    <row r="12" spans="2:14" ht="23.25" customHeight="1" x14ac:dyDescent="0.2">
      <c r="B12" s="100" t="s">
        <v>115</v>
      </c>
      <c r="C12" s="99"/>
      <c r="D12" s="99"/>
      <c r="E12" s="99"/>
      <c r="F12" s="99"/>
      <c r="G12" s="99"/>
      <c r="H12" s="101"/>
      <c r="I12" s="102"/>
      <c r="J12" s="103"/>
      <c r="K12" s="95"/>
      <c r="L12" s="95"/>
      <c r="N12" s="200"/>
    </row>
    <row r="13" spans="2:14" ht="23.25" customHeight="1" x14ac:dyDescent="0.2">
      <c r="B13" s="95"/>
      <c r="C13" s="95"/>
      <c r="D13" s="95"/>
      <c r="E13" s="95"/>
      <c r="F13" s="104"/>
      <c r="G13" s="95"/>
      <c r="H13" s="202"/>
      <c r="I13" s="104"/>
      <c r="J13" s="95"/>
      <c r="K13" s="95"/>
      <c r="L13" s="95"/>
      <c r="N13" s="200"/>
    </row>
    <row r="14" spans="2:14" ht="23.25" customHeight="1" x14ac:dyDescent="0.2">
      <c r="B14" s="95" t="s">
        <v>116</v>
      </c>
      <c r="C14" s="150"/>
      <c r="D14" s="150"/>
      <c r="E14" s="150"/>
      <c r="F14" s="150"/>
      <c r="G14" s="150"/>
      <c r="H14" s="150"/>
      <c r="I14" s="105"/>
      <c r="J14" s="105"/>
      <c r="K14" s="105"/>
      <c r="L14" s="105"/>
    </row>
    <row r="15" spans="2:14" ht="23.25" customHeight="1" x14ac:dyDescent="0.2">
      <c r="B15" s="150"/>
      <c r="C15" s="150"/>
      <c r="D15" s="150"/>
      <c r="E15" s="150"/>
      <c r="F15" s="150"/>
      <c r="G15" s="150"/>
      <c r="H15" s="150"/>
      <c r="I15" s="197"/>
      <c r="J15" s="197"/>
      <c r="K15" s="197"/>
      <c r="L15" s="197"/>
    </row>
    <row r="16" spans="2:14" ht="38.25" customHeight="1" x14ac:dyDescent="0.2">
      <c r="B16" s="193" t="s">
        <v>117</v>
      </c>
      <c r="C16" s="193" t="s">
        <v>118</v>
      </c>
      <c r="D16" s="193" t="s">
        <v>119</v>
      </c>
      <c r="E16" s="193" t="s">
        <v>120</v>
      </c>
      <c r="F16" s="193" t="s">
        <v>121</v>
      </c>
      <c r="G16" s="193" t="s">
        <v>122</v>
      </c>
      <c r="H16" s="193" t="s">
        <v>123</v>
      </c>
      <c r="I16" s="193" t="s">
        <v>124</v>
      </c>
      <c r="J16" s="193" t="s">
        <v>125</v>
      </c>
      <c r="K16" s="193" t="s">
        <v>126</v>
      </c>
      <c r="L16" s="193" t="s">
        <v>127</v>
      </c>
    </row>
    <row r="17" spans="2:12" ht="18.75" customHeight="1" x14ac:dyDescent="0.2">
      <c r="B17" s="195" t="s">
        <v>128</v>
      </c>
      <c r="C17" s="198">
        <v>667147.85408999992</v>
      </c>
      <c r="D17" s="198">
        <v>62205.766679999993</v>
      </c>
      <c r="E17" s="198">
        <v>339027.20921000006</v>
      </c>
      <c r="F17" s="198">
        <v>108293.74187999996</v>
      </c>
      <c r="G17" s="198">
        <v>9646.8987799999995</v>
      </c>
      <c r="H17" s="198">
        <v>10096.23213</v>
      </c>
      <c r="I17" s="198">
        <v>53621.493409999995</v>
      </c>
      <c r="J17" s="198">
        <v>68435.507569999987</v>
      </c>
      <c r="K17" s="198">
        <v>12756.09215</v>
      </c>
      <c r="L17" s="198">
        <v>3064.9122800000005</v>
      </c>
    </row>
    <row r="18" spans="2:12" ht="18.75" customHeight="1" x14ac:dyDescent="0.2">
      <c r="B18" s="195" t="s">
        <v>129</v>
      </c>
      <c r="C18" s="198">
        <v>724836.54576000001</v>
      </c>
      <c r="D18" s="198">
        <v>68265.344350000028</v>
      </c>
      <c r="E18" s="198">
        <v>369113.22180000006</v>
      </c>
      <c r="F18" s="198">
        <v>118139</v>
      </c>
      <c r="G18" s="198">
        <v>10622.730519999999</v>
      </c>
      <c r="H18" s="198">
        <v>10436.256009999997</v>
      </c>
      <c r="I18" s="198">
        <v>55465.951500000003</v>
      </c>
      <c r="J18" s="198">
        <v>76985.943150000006</v>
      </c>
      <c r="K18" s="198">
        <v>12744.050559999996</v>
      </c>
      <c r="L18" s="198">
        <v>3064.5585799999999</v>
      </c>
    </row>
    <row r="19" spans="2:12" ht="24" customHeight="1" x14ac:dyDescent="0.2">
      <c r="B19" s="195" t="s">
        <v>130</v>
      </c>
      <c r="C19" s="198">
        <v>719042.38024999993</v>
      </c>
      <c r="D19" s="198">
        <v>67213.559640000007</v>
      </c>
      <c r="E19" s="198">
        <v>365708.20387000003</v>
      </c>
      <c r="F19" s="198">
        <v>117079.23698000002</v>
      </c>
      <c r="G19" s="198">
        <v>10831.267320000003</v>
      </c>
      <c r="H19" s="198">
        <v>11219.649170000001</v>
      </c>
      <c r="I19" s="198">
        <v>54838.103899999995</v>
      </c>
      <c r="J19" s="198">
        <v>76344.201429999986</v>
      </c>
      <c r="K19" s="198">
        <v>12744.254660000001</v>
      </c>
      <c r="L19" s="198">
        <v>3063.9032800000004</v>
      </c>
    </row>
    <row r="20" spans="2:12" ht="18.75" customHeight="1" x14ac:dyDescent="0.2"/>
    <row r="21" spans="2:12" ht="18.75" customHeight="1" x14ac:dyDescent="0.2"/>
    <row r="22" spans="2:12" ht="18.75" customHeight="1" x14ac:dyDescent="0.2"/>
    <row r="23" spans="2:12" ht="18.75" customHeight="1" x14ac:dyDescent="0.2"/>
    <row r="24" spans="2:12" ht="18.75" customHeight="1" x14ac:dyDescent="0.2"/>
    <row r="25" spans="2:12" ht="18.75" customHeight="1" x14ac:dyDescent="0.2"/>
    <row r="26" spans="2:12" ht="18.75" customHeight="1" x14ac:dyDescent="0.2"/>
    <row r="27" spans="2:12" ht="18.75" customHeight="1" x14ac:dyDescent="0.2"/>
    <row r="28" spans="2:12" ht="18.75" customHeight="1" x14ac:dyDescent="0.2"/>
    <row r="30" spans="2:12" x14ac:dyDescent="0.2">
      <c r="D30" s="106"/>
    </row>
    <row r="31" spans="2:12" x14ac:dyDescent="0.2">
      <c r="D31" s="106"/>
    </row>
    <row r="32" spans="2:12" x14ac:dyDescent="0.2">
      <c r="D32" s="106"/>
    </row>
    <row r="33" spans="4:4" x14ac:dyDescent="0.2">
      <c r="D33" s="106"/>
    </row>
    <row r="34" spans="4:4" x14ac:dyDescent="0.2">
      <c r="D34" s="106"/>
    </row>
    <row r="35" spans="4:4" x14ac:dyDescent="0.2">
      <c r="D35" s="106"/>
    </row>
    <row r="36" spans="4:4" x14ac:dyDescent="0.2">
      <c r="D36" s="106"/>
    </row>
    <row r="37" spans="4:4" x14ac:dyDescent="0.2">
      <c r="D37" s="106"/>
    </row>
    <row r="38" spans="4:4" x14ac:dyDescent="0.2">
      <c r="D38" s="106"/>
    </row>
    <row r="39" spans="4:4" x14ac:dyDescent="0.2">
      <c r="D39" s="107"/>
    </row>
  </sheetData>
  <mergeCells count="6">
    <mergeCell ref="B2:H2"/>
    <mergeCell ref="B5:B7"/>
    <mergeCell ref="C5:C7"/>
    <mergeCell ref="D5:H5"/>
    <mergeCell ref="D6:E6"/>
    <mergeCell ref="F6:H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"/>
  <sheetViews>
    <sheetView workbookViewId="0">
      <selection activeCell="A27" sqref="A27"/>
    </sheetView>
  </sheetViews>
  <sheetFormatPr defaultRowHeight="12.75" x14ac:dyDescent="0.2"/>
  <cols>
    <col min="1" max="1" width="9.140625" style="96"/>
    <col min="2" max="2" width="9.28515625" style="96" customWidth="1"/>
    <col min="3" max="3" width="9.85546875" style="96" customWidth="1"/>
    <col min="4" max="257" width="9.140625" style="96"/>
    <col min="258" max="258" width="9.28515625" style="96" customWidth="1"/>
    <col min="259" max="259" width="9.85546875" style="96" customWidth="1"/>
    <col min="260" max="513" width="9.140625" style="96"/>
    <col min="514" max="514" width="9.28515625" style="96" customWidth="1"/>
    <col min="515" max="515" width="9.85546875" style="96" customWidth="1"/>
    <col min="516" max="769" width="9.140625" style="96"/>
    <col min="770" max="770" width="9.28515625" style="96" customWidth="1"/>
    <col min="771" max="771" width="9.85546875" style="96" customWidth="1"/>
    <col min="772" max="1025" width="9.140625" style="96"/>
    <col min="1026" max="1026" width="9.28515625" style="96" customWidth="1"/>
    <col min="1027" max="1027" width="9.85546875" style="96" customWidth="1"/>
    <col min="1028" max="1281" width="9.140625" style="96"/>
    <col min="1282" max="1282" width="9.28515625" style="96" customWidth="1"/>
    <col min="1283" max="1283" width="9.85546875" style="96" customWidth="1"/>
    <col min="1284" max="1537" width="9.140625" style="96"/>
    <col min="1538" max="1538" width="9.28515625" style="96" customWidth="1"/>
    <col min="1539" max="1539" width="9.85546875" style="96" customWidth="1"/>
    <col min="1540" max="1793" width="9.140625" style="96"/>
    <col min="1794" max="1794" width="9.28515625" style="96" customWidth="1"/>
    <col min="1795" max="1795" width="9.85546875" style="96" customWidth="1"/>
    <col min="1796" max="2049" width="9.140625" style="96"/>
    <col min="2050" max="2050" width="9.28515625" style="96" customWidth="1"/>
    <col min="2051" max="2051" width="9.85546875" style="96" customWidth="1"/>
    <col min="2052" max="2305" width="9.140625" style="96"/>
    <col min="2306" max="2306" width="9.28515625" style="96" customWidth="1"/>
    <col min="2307" max="2307" width="9.85546875" style="96" customWidth="1"/>
    <col min="2308" max="2561" width="9.140625" style="96"/>
    <col min="2562" max="2562" width="9.28515625" style="96" customWidth="1"/>
    <col min="2563" max="2563" width="9.85546875" style="96" customWidth="1"/>
    <col min="2564" max="2817" width="9.140625" style="96"/>
    <col min="2818" max="2818" width="9.28515625" style="96" customWidth="1"/>
    <col min="2819" max="2819" width="9.85546875" style="96" customWidth="1"/>
    <col min="2820" max="3073" width="9.140625" style="96"/>
    <col min="3074" max="3074" width="9.28515625" style="96" customWidth="1"/>
    <col min="3075" max="3075" width="9.85546875" style="96" customWidth="1"/>
    <col min="3076" max="3329" width="9.140625" style="96"/>
    <col min="3330" max="3330" width="9.28515625" style="96" customWidth="1"/>
    <col min="3331" max="3331" width="9.85546875" style="96" customWidth="1"/>
    <col min="3332" max="3585" width="9.140625" style="96"/>
    <col min="3586" max="3586" width="9.28515625" style="96" customWidth="1"/>
    <col min="3587" max="3587" width="9.85546875" style="96" customWidth="1"/>
    <col min="3588" max="3841" width="9.140625" style="96"/>
    <col min="3842" max="3842" width="9.28515625" style="96" customWidth="1"/>
    <col min="3843" max="3843" width="9.85546875" style="96" customWidth="1"/>
    <col min="3844" max="4097" width="9.140625" style="96"/>
    <col min="4098" max="4098" width="9.28515625" style="96" customWidth="1"/>
    <col min="4099" max="4099" width="9.85546875" style="96" customWidth="1"/>
    <col min="4100" max="4353" width="9.140625" style="96"/>
    <col min="4354" max="4354" width="9.28515625" style="96" customWidth="1"/>
    <col min="4355" max="4355" width="9.85546875" style="96" customWidth="1"/>
    <col min="4356" max="4609" width="9.140625" style="96"/>
    <col min="4610" max="4610" width="9.28515625" style="96" customWidth="1"/>
    <col min="4611" max="4611" width="9.85546875" style="96" customWidth="1"/>
    <col min="4612" max="4865" width="9.140625" style="96"/>
    <col min="4866" max="4866" width="9.28515625" style="96" customWidth="1"/>
    <col min="4867" max="4867" width="9.85546875" style="96" customWidth="1"/>
    <col min="4868" max="5121" width="9.140625" style="96"/>
    <col min="5122" max="5122" width="9.28515625" style="96" customWidth="1"/>
    <col min="5123" max="5123" width="9.85546875" style="96" customWidth="1"/>
    <col min="5124" max="5377" width="9.140625" style="96"/>
    <col min="5378" max="5378" width="9.28515625" style="96" customWidth="1"/>
    <col min="5379" max="5379" width="9.85546875" style="96" customWidth="1"/>
    <col min="5380" max="5633" width="9.140625" style="96"/>
    <col min="5634" max="5634" width="9.28515625" style="96" customWidth="1"/>
    <col min="5635" max="5635" width="9.85546875" style="96" customWidth="1"/>
    <col min="5636" max="5889" width="9.140625" style="96"/>
    <col min="5890" max="5890" width="9.28515625" style="96" customWidth="1"/>
    <col min="5891" max="5891" width="9.85546875" style="96" customWidth="1"/>
    <col min="5892" max="6145" width="9.140625" style="96"/>
    <col min="6146" max="6146" width="9.28515625" style="96" customWidth="1"/>
    <col min="6147" max="6147" width="9.85546875" style="96" customWidth="1"/>
    <col min="6148" max="6401" width="9.140625" style="96"/>
    <col min="6402" max="6402" width="9.28515625" style="96" customWidth="1"/>
    <col min="6403" max="6403" width="9.85546875" style="96" customWidth="1"/>
    <col min="6404" max="6657" width="9.140625" style="96"/>
    <col min="6658" max="6658" width="9.28515625" style="96" customWidth="1"/>
    <col min="6659" max="6659" width="9.85546875" style="96" customWidth="1"/>
    <col min="6660" max="6913" width="9.140625" style="96"/>
    <col min="6914" max="6914" width="9.28515625" style="96" customWidth="1"/>
    <col min="6915" max="6915" width="9.85546875" style="96" customWidth="1"/>
    <col min="6916" max="7169" width="9.140625" style="96"/>
    <col min="7170" max="7170" width="9.28515625" style="96" customWidth="1"/>
    <col min="7171" max="7171" width="9.85546875" style="96" customWidth="1"/>
    <col min="7172" max="7425" width="9.140625" style="96"/>
    <col min="7426" max="7426" width="9.28515625" style="96" customWidth="1"/>
    <col min="7427" max="7427" width="9.85546875" style="96" customWidth="1"/>
    <col min="7428" max="7681" width="9.140625" style="96"/>
    <col min="7682" max="7682" width="9.28515625" style="96" customWidth="1"/>
    <col min="7683" max="7683" width="9.85546875" style="96" customWidth="1"/>
    <col min="7684" max="7937" width="9.140625" style="96"/>
    <col min="7938" max="7938" width="9.28515625" style="96" customWidth="1"/>
    <col min="7939" max="7939" width="9.85546875" style="96" customWidth="1"/>
    <col min="7940" max="8193" width="9.140625" style="96"/>
    <col min="8194" max="8194" width="9.28515625" style="96" customWidth="1"/>
    <col min="8195" max="8195" width="9.85546875" style="96" customWidth="1"/>
    <col min="8196" max="8449" width="9.140625" style="96"/>
    <col min="8450" max="8450" width="9.28515625" style="96" customWidth="1"/>
    <col min="8451" max="8451" width="9.85546875" style="96" customWidth="1"/>
    <col min="8452" max="8705" width="9.140625" style="96"/>
    <col min="8706" max="8706" width="9.28515625" style="96" customWidth="1"/>
    <col min="8707" max="8707" width="9.85546875" style="96" customWidth="1"/>
    <col min="8708" max="8961" width="9.140625" style="96"/>
    <col min="8962" max="8962" width="9.28515625" style="96" customWidth="1"/>
    <col min="8963" max="8963" width="9.85546875" style="96" customWidth="1"/>
    <col min="8964" max="9217" width="9.140625" style="96"/>
    <col min="9218" max="9218" width="9.28515625" style="96" customWidth="1"/>
    <col min="9219" max="9219" width="9.85546875" style="96" customWidth="1"/>
    <col min="9220" max="9473" width="9.140625" style="96"/>
    <col min="9474" max="9474" width="9.28515625" style="96" customWidth="1"/>
    <col min="9475" max="9475" width="9.85546875" style="96" customWidth="1"/>
    <col min="9476" max="9729" width="9.140625" style="96"/>
    <col min="9730" max="9730" width="9.28515625" style="96" customWidth="1"/>
    <col min="9731" max="9731" width="9.85546875" style="96" customWidth="1"/>
    <col min="9732" max="9985" width="9.140625" style="96"/>
    <col min="9986" max="9986" width="9.28515625" style="96" customWidth="1"/>
    <col min="9987" max="9987" width="9.85546875" style="96" customWidth="1"/>
    <col min="9988" max="10241" width="9.140625" style="96"/>
    <col min="10242" max="10242" width="9.28515625" style="96" customWidth="1"/>
    <col min="10243" max="10243" width="9.85546875" style="96" customWidth="1"/>
    <col min="10244" max="10497" width="9.140625" style="96"/>
    <col min="10498" max="10498" width="9.28515625" style="96" customWidth="1"/>
    <col min="10499" max="10499" width="9.85546875" style="96" customWidth="1"/>
    <col min="10500" max="10753" width="9.140625" style="96"/>
    <col min="10754" max="10754" width="9.28515625" style="96" customWidth="1"/>
    <col min="10755" max="10755" width="9.85546875" style="96" customWidth="1"/>
    <col min="10756" max="11009" width="9.140625" style="96"/>
    <col min="11010" max="11010" width="9.28515625" style="96" customWidth="1"/>
    <col min="11011" max="11011" width="9.85546875" style="96" customWidth="1"/>
    <col min="11012" max="11265" width="9.140625" style="96"/>
    <col min="11266" max="11266" width="9.28515625" style="96" customWidth="1"/>
    <col min="11267" max="11267" width="9.85546875" style="96" customWidth="1"/>
    <col min="11268" max="11521" width="9.140625" style="96"/>
    <col min="11522" max="11522" width="9.28515625" style="96" customWidth="1"/>
    <col min="11523" max="11523" width="9.85546875" style="96" customWidth="1"/>
    <col min="11524" max="11777" width="9.140625" style="96"/>
    <col min="11778" max="11778" width="9.28515625" style="96" customWidth="1"/>
    <col min="11779" max="11779" width="9.85546875" style="96" customWidth="1"/>
    <col min="11780" max="12033" width="9.140625" style="96"/>
    <col min="12034" max="12034" width="9.28515625" style="96" customWidth="1"/>
    <col min="12035" max="12035" width="9.85546875" style="96" customWidth="1"/>
    <col min="12036" max="12289" width="9.140625" style="96"/>
    <col min="12290" max="12290" width="9.28515625" style="96" customWidth="1"/>
    <col min="12291" max="12291" width="9.85546875" style="96" customWidth="1"/>
    <col min="12292" max="12545" width="9.140625" style="96"/>
    <col min="12546" max="12546" width="9.28515625" style="96" customWidth="1"/>
    <col min="12547" max="12547" width="9.85546875" style="96" customWidth="1"/>
    <col min="12548" max="12801" width="9.140625" style="96"/>
    <col min="12802" max="12802" width="9.28515625" style="96" customWidth="1"/>
    <col min="12803" max="12803" width="9.85546875" style="96" customWidth="1"/>
    <col min="12804" max="13057" width="9.140625" style="96"/>
    <col min="13058" max="13058" width="9.28515625" style="96" customWidth="1"/>
    <col min="13059" max="13059" width="9.85546875" style="96" customWidth="1"/>
    <col min="13060" max="13313" width="9.140625" style="96"/>
    <col min="13314" max="13314" width="9.28515625" style="96" customWidth="1"/>
    <col min="13315" max="13315" width="9.85546875" style="96" customWidth="1"/>
    <col min="13316" max="13569" width="9.140625" style="96"/>
    <col min="13570" max="13570" width="9.28515625" style="96" customWidth="1"/>
    <col min="13571" max="13571" width="9.85546875" style="96" customWidth="1"/>
    <col min="13572" max="13825" width="9.140625" style="96"/>
    <col min="13826" max="13826" width="9.28515625" style="96" customWidth="1"/>
    <col min="13827" max="13827" width="9.85546875" style="96" customWidth="1"/>
    <col min="13828" max="14081" width="9.140625" style="96"/>
    <col min="14082" max="14082" width="9.28515625" style="96" customWidth="1"/>
    <col min="14083" max="14083" width="9.85546875" style="96" customWidth="1"/>
    <col min="14084" max="14337" width="9.140625" style="96"/>
    <col min="14338" max="14338" width="9.28515625" style="96" customWidth="1"/>
    <col min="14339" max="14339" width="9.85546875" style="96" customWidth="1"/>
    <col min="14340" max="14593" width="9.140625" style="96"/>
    <col min="14594" max="14594" width="9.28515625" style="96" customWidth="1"/>
    <col min="14595" max="14595" width="9.85546875" style="96" customWidth="1"/>
    <col min="14596" max="14849" width="9.140625" style="96"/>
    <col min="14850" max="14850" width="9.28515625" style="96" customWidth="1"/>
    <col min="14851" max="14851" width="9.85546875" style="96" customWidth="1"/>
    <col min="14852" max="15105" width="9.140625" style="96"/>
    <col min="15106" max="15106" width="9.28515625" style="96" customWidth="1"/>
    <col min="15107" max="15107" width="9.85546875" style="96" customWidth="1"/>
    <col min="15108" max="15361" width="9.140625" style="96"/>
    <col min="15362" max="15362" width="9.28515625" style="96" customWidth="1"/>
    <col min="15363" max="15363" width="9.85546875" style="96" customWidth="1"/>
    <col min="15364" max="15617" width="9.140625" style="96"/>
    <col min="15618" max="15618" width="9.28515625" style="96" customWidth="1"/>
    <col min="15619" max="15619" width="9.85546875" style="96" customWidth="1"/>
    <col min="15620" max="15873" width="9.140625" style="96"/>
    <col min="15874" max="15874" width="9.28515625" style="96" customWidth="1"/>
    <col min="15875" max="15875" width="9.85546875" style="96" customWidth="1"/>
    <col min="15876" max="16129" width="9.140625" style="96"/>
    <col min="16130" max="16130" width="9.28515625" style="96" customWidth="1"/>
    <col min="16131" max="16131" width="9.85546875" style="96" customWidth="1"/>
    <col min="16132" max="16384" width="9.140625" style="96"/>
  </cols>
  <sheetData>
    <row r="1" ht="69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F43"/>
  <sheetViews>
    <sheetView zoomScale="80" zoomScaleNormal="80" workbookViewId="0">
      <selection activeCell="A27" sqref="A27"/>
    </sheetView>
  </sheetViews>
  <sheetFormatPr defaultRowHeight="12.75" x14ac:dyDescent="0.2"/>
  <cols>
    <col min="1" max="1" width="9.140625" style="95"/>
    <col min="2" max="2" width="20.42578125" style="95" customWidth="1"/>
    <col min="3" max="3" width="14.85546875" style="95" customWidth="1"/>
    <col min="4" max="4" width="13.85546875" style="95" customWidth="1"/>
    <col min="5" max="5" width="15.28515625" style="95" customWidth="1"/>
    <col min="6" max="6" width="20.7109375" style="95" customWidth="1"/>
    <col min="7" max="7" width="9.140625" style="95"/>
    <col min="8" max="8" width="13.42578125" style="95" customWidth="1"/>
    <col min="9" max="247" width="9.140625" style="95"/>
    <col min="248" max="248" width="20.42578125" style="95" customWidth="1"/>
    <col min="249" max="249" width="14.85546875" style="95" customWidth="1"/>
    <col min="250" max="250" width="13.85546875" style="95" customWidth="1"/>
    <col min="251" max="251" width="15.28515625" style="95" customWidth="1"/>
    <col min="252" max="252" width="20.7109375" style="95" customWidth="1"/>
    <col min="253" max="253" width="9.140625" style="95"/>
    <col min="254" max="254" width="13.42578125" style="95" customWidth="1"/>
    <col min="255" max="258" width="9.140625" style="95"/>
    <col min="259" max="259" width="25.7109375" style="95" customWidth="1"/>
    <col min="260" max="503" width="9.140625" style="95"/>
    <col min="504" max="504" width="20.42578125" style="95" customWidth="1"/>
    <col min="505" max="505" width="14.85546875" style="95" customWidth="1"/>
    <col min="506" max="506" width="13.85546875" style="95" customWidth="1"/>
    <col min="507" max="507" width="15.28515625" style="95" customWidth="1"/>
    <col min="508" max="508" width="20.7109375" style="95" customWidth="1"/>
    <col min="509" max="509" width="9.140625" style="95"/>
    <col min="510" max="510" width="13.42578125" style="95" customWidth="1"/>
    <col min="511" max="514" width="9.140625" style="95"/>
    <col min="515" max="515" width="25.7109375" style="95" customWidth="1"/>
    <col min="516" max="759" width="9.140625" style="95"/>
    <col min="760" max="760" width="20.42578125" style="95" customWidth="1"/>
    <col min="761" max="761" width="14.85546875" style="95" customWidth="1"/>
    <col min="762" max="762" width="13.85546875" style="95" customWidth="1"/>
    <col min="763" max="763" width="15.28515625" style="95" customWidth="1"/>
    <col min="764" max="764" width="20.7109375" style="95" customWidth="1"/>
    <col min="765" max="765" width="9.140625" style="95"/>
    <col min="766" max="766" width="13.42578125" style="95" customWidth="1"/>
    <col min="767" max="770" width="9.140625" style="95"/>
    <col min="771" max="771" width="25.7109375" style="95" customWidth="1"/>
    <col min="772" max="1015" width="9.140625" style="95"/>
    <col min="1016" max="1016" width="20.42578125" style="95" customWidth="1"/>
    <col min="1017" max="1017" width="14.85546875" style="95" customWidth="1"/>
    <col min="1018" max="1018" width="13.85546875" style="95" customWidth="1"/>
    <col min="1019" max="1019" width="15.28515625" style="95" customWidth="1"/>
    <col min="1020" max="1020" width="20.7109375" style="95" customWidth="1"/>
    <col min="1021" max="1021" width="9.140625" style="95"/>
    <col min="1022" max="1022" width="13.42578125" style="95" customWidth="1"/>
    <col min="1023" max="1026" width="9.140625" style="95"/>
    <col min="1027" max="1027" width="25.7109375" style="95" customWidth="1"/>
    <col min="1028" max="1271" width="9.140625" style="95"/>
    <col min="1272" max="1272" width="20.42578125" style="95" customWidth="1"/>
    <col min="1273" max="1273" width="14.85546875" style="95" customWidth="1"/>
    <col min="1274" max="1274" width="13.85546875" style="95" customWidth="1"/>
    <col min="1275" max="1275" width="15.28515625" style="95" customWidth="1"/>
    <col min="1276" max="1276" width="20.7109375" style="95" customWidth="1"/>
    <col min="1277" max="1277" width="9.140625" style="95"/>
    <col min="1278" max="1278" width="13.42578125" style="95" customWidth="1"/>
    <col min="1279" max="1282" width="9.140625" style="95"/>
    <col min="1283" max="1283" width="25.7109375" style="95" customWidth="1"/>
    <col min="1284" max="1527" width="9.140625" style="95"/>
    <col min="1528" max="1528" width="20.42578125" style="95" customWidth="1"/>
    <col min="1529" max="1529" width="14.85546875" style="95" customWidth="1"/>
    <col min="1530" max="1530" width="13.85546875" style="95" customWidth="1"/>
    <col min="1531" max="1531" width="15.28515625" style="95" customWidth="1"/>
    <col min="1532" max="1532" width="20.7109375" style="95" customWidth="1"/>
    <col min="1533" max="1533" width="9.140625" style="95"/>
    <col min="1534" max="1534" width="13.42578125" style="95" customWidth="1"/>
    <col min="1535" max="1538" width="9.140625" style="95"/>
    <col min="1539" max="1539" width="25.7109375" style="95" customWidth="1"/>
    <col min="1540" max="1783" width="9.140625" style="95"/>
    <col min="1784" max="1784" width="20.42578125" style="95" customWidth="1"/>
    <col min="1785" max="1785" width="14.85546875" style="95" customWidth="1"/>
    <col min="1786" max="1786" width="13.85546875" style="95" customWidth="1"/>
    <col min="1787" max="1787" width="15.28515625" style="95" customWidth="1"/>
    <col min="1788" max="1788" width="20.7109375" style="95" customWidth="1"/>
    <col min="1789" max="1789" width="9.140625" style="95"/>
    <col min="1790" max="1790" width="13.42578125" style="95" customWidth="1"/>
    <col min="1791" max="1794" width="9.140625" style="95"/>
    <col min="1795" max="1795" width="25.7109375" style="95" customWidth="1"/>
    <col min="1796" max="2039" width="9.140625" style="95"/>
    <col min="2040" max="2040" width="20.42578125" style="95" customWidth="1"/>
    <col min="2041" max="2041" width="14.85546875" style="95" customWidth="1"/>
    <col min="2042" max="2042" width="13.85546875" style="95" customWidth="1"/>
    <col min="2043" max="2043" width="15.28515625" style="95" customWidth="1"/>
    <col min="2044" max="2044" width="20.7109375" style="95" customWidth="1"/>
    <col min="2045" max="2045" width="9.140625" style="95"/>
    <col min="2046" max="2046" width="13.42578125" style="95" customWidth="1"/>
    <col min="2047" max="2050" width="9.140625" style="95"/>
    <col min="2051" max="2051" width="25.7109375" style="95" customWidth="1"/>
    <col min="2052" max="2295" width="9.140625" style="95"/>
    <col min="2296" max="2296" width="20.42578125" style="95" customWidth="1"/>
    <col min="2297" max="2297" width="14.85546875" style="95" customWidth="1"/>
    <col min="2298" max="2298" width="13.85546875" style="95" customWidth="1"/>
    <col min="2299" max="2299" width="15.28515625" style="95" customWidth="1"/>
    <col min="2300" max="2300" width="20.7109375" style="95" customWidth="1"/>
    <col min="2301" max="2301" width="9.140625" style="95"/>
    <col min="2302" max="2302" width="13.42578125" style="95" customWidth="1"/>
    <col min="2303" max="2306" width="9.140625" style="95"/>
    <col min="2307" max="2307" width="25.7109375" style="95" customWidth="1"/>
    <col min="2308" max="2551" width="9.140625" style="95"/>
    <col min="2552" max="2552" width="20.42578125" style="95" customWidth="1"/>
    <col min="2553" max="2553" width="14.85546875" style="95" customWidth="1"/>
    <col min="2554" max="2554" width="13.85546875" style="95" customWidth="1"/>
    <col min="2555" max="2555" width="15.28515625" style="95" customWidth="1"/>
    <col min="2556" max="2556" width="20.7109375" style="95" customWidth="1"/>
    <col min="2557" max="2557" width="9.140625" style="95"/>
    <col min="2558" max="2558" width="13.42578125" style="95" customWidth="1"/>
    <col min="2559" max="2562" width="9.140625" style="95"/>
    <col min="2563" max="2563" width="25.7109375" style="95" customWidth="1"/>
    <col min="2564" max="2807" width="9.140625" style="95"/>
    <col min="2808" max="2808" width="20.42578125" style="95" customWidth="1"/>
    <col min="2809" max="2809" width="14.85546875" style="95" customWidth="1"/>
    <col min="2810" max="2810" width="13.85546875" style="95" customWidth="1"/>
    <col min="2811" max="2811" width="15.28515625" style="95" customWidth="1"/>
    <col min="2812" max="2812" width="20.7109375" style="95" customWidth="1"/>
    <col min="2813" max="2813" width="9.140625" style="95"/>
    <col min="2814" max="2814" width="13.42578125" style="95" customWidth="1"/>
    <col min="2815" max="2818" width="9.140625" style="95"/>
    <col min="2819" max="2819" width="25.7109375" style="95" customWidth="1"/>
    <col min="2820" max="3063" width="9.140625" style="95"/>
    <col min="3064" max="3064" width="20.42578125" style="95" customWidth="1"/>
    <col min="3065" max="3065" width="14.85546875" style="95" customWidth="1"/>
    <col min="3066" max="3066" width="13.85546875" style="95" customWidth="1"/>
    <col min="3067" max="3067" width="15.28515625" style="95" customWidth="1"/>
    <col min="3068" max="3068" width="20.7109375" style="95" customWidth="1"/>
    <col min="3069" max="3069" width="9.140625" style="95"/>
    <col min="3070" max="3070" width="13.42578125" style="95" customWidth="1"/>
    <col min="3071" max="3074" width="9.140625" style="95"/>
    <col min="3075" max="3075" width="25.7109375" style="95" customWidth="1"/>
    <col min="3076" max="3319" width="9.140625" style="95"/>
    <col min="3320" max="3320" width="20.42578125" style="95" customWidth="1"/>
    <col min="3321" max="3321" width="14.85546875" style="95" customWidth="1"/>
    <col min="3322" max="3322" width="13.85546875" style="95" customWidth="1"/>
    <col min="3323" max="3323" width="15.28515625" style="95" customWidth="1"/>
    <col min="3324" max="3324" width="20.7109375" style="95" customWidth="1"/>
    <col min="3325" max="3325" width="9.140625" style="95"/>
    <col min="3326" max="3326" width="13.42578125" style="95" customWidth="1"/>
    <col min="3327" max="3330" width="9.140625" style="95"/>
    <col min="3331" max="3331" width="25.7109375" style="95" customWidth="1"/>
    <col min="3332" max="3575" width="9.140625" style="95"/>
    <col min="3576" max="3576" width="20.42578125" style="95" customWidth="1"/>
    <col min="3577" max="3577" width="14.85546875" style="95" customWidth="1"/>
    <col min="3578" max="3578" width="13.85546875" style="95" customWidth="1"/>
    <col min="3579" max="3579" width="15.28515625" style="95" customWidth="1"/>
    <col min="3580" max="3580" width="20.7109375" style="95" customWidth="1"/>
    <col min="3581" max="3581" width="9.140625" style="95"/>
    <col min="3582" max="3582" width="13.42578125" style="95" customWidth="1"/>
    <col min="3583" max="3586" width="9.140625" style="95"/>
    <col min="3587" max="3587" width="25.7109375" style="95" customWidth="1"/>
    <col min="3588" max="3831" width="9.140625" style="95"/>
    <col min="3832" max="3832" width="20.42578125" style="95" customWidth="1"/>
    <col min="3833" max="3833" width="14.85546875" style="95" customWidth="1"/>
    <col min="3834" max="3834" width="13.85546875" style="95" customWidth="1"/>
    <col min="3835" max="3835" width="15.28515625" style="95" customWidth="1"/>
    <col min="3836" max="3836" width="20.7109375" style="95" customWidth="1"/>
    <col min="3837" max="3837" width="9.140625" style="95"/>
    <col min="3838" max="3838" width="13.42578125" style="95" customWidth="1"/>
    <col min="3839" max="3842" width="9.140625" style="95"/>
    <col min="3843" max="3843" width="25.7109375" style="95" customWidth="1"/>
    <col min="3844" max="4087" width="9.140625" style="95"/>
    <col min="4088" max="4088" width="20.42578125" style="95" customWidth="1"/>
    <col min="4089" max="4089" width="14.85546875" style="95" customWidth="1"/>
    <col min="4090" max="4090" width="13.85546875" style="95" customWidth="1"/>
    <col min="4091" max="4091" width="15.28515625" style="95" customWidth="1"/>
    <col min="4092" max="4092" width="20.7109375" style="95" customWidth="1"/>
    <col min="4093" max="4093" width="9.140625" style="95"/>
    <col min="4094" max="4094" width="13.42578125" style="95" customWidth="1"/>
    <col min="4095" max="4098" width="9.140625" style="95"/>
    <col min="4099" max="4099" width="25.7109375" style="95" customWidth="1"/>
    <col min="4100" max="4343" width="9.140625" style="95"/>
    <col min="4344" max="4344" width="20.42578125" style="95" customWidth="1"/>
    <col min="4345" max="4345" width="14.85546875" style="95" customWidth="1"/>
    <col min="4346" max="4346" width="13.85546875" style="95" customWidth="1"/>
    <col min="4347" max="4347" width="15.28515625" style="95" customWidth="1"/>
    <col min="4348" max="4348" width="20.7109375" style="95" customWidth="1"/>
    <col min="4349" max="4349" width="9.140625" style="95"/>
    <col min="4350" max="4350" width="13.42578125" style="95" customWidth="1"/>
    <col min="4351" max="4354" width="9.140625" style="95"/>
    <col min="4355" max="4355" width="25.7109375" style="95" customWidth="1"/>
    <col min="4356" max="4599" width="9.140625" style="95"/>
    <col min="4600" max="4600" width="20.42578125" style="95" customWidth="1"/>
    <col min="4601" max="4601" width="14.85546875" style="95" customWidth="1"/>
    <col min="4602" max="4602" width="13.85546875" style="95" customWidth="1"/>
    <col min="4603" max="4603" width="15.28515625" style="95" customWidth="1"/>
    <col min="4604" max="4604" width="20.7109375" style="95" customWidth="1"/>
    <col min="4605" max="4605" width="9.140625" style="95"/>
    <col min="4606" max="4606" width="13.42578125" style="95" customWidth="1"/>
    <col min="4607" max="4610" width="9.140625" style="95"/>
    <col min="4611" max="4611" width="25.7109375" style="95" customWidth="1"/>
    <col min="4612" max="4855" width="9.140625" style="95"/>
    <col min="4856" max="4856" width="20.42578125" style="95" customWidth="1"/>
    <col min="4857" max="4857" width="14.85546875" style="95" customWidth="1"/>
    <col min="4858" max="4858" width="13.85546875" style="95" customWidth="1"/>
    <col min="4859" max="4859" width="15.28515625" style="95" customWidth="1"/>
    <col min="4860" max="4860" width="20.7109375" style="95" customWidth="1"/>
    <col min="4861" max="4861" width="9.140625" style="95"/>
    <col min="4862" max="4862" width="13.42578125" style="95" customWidth="1"/>
    <col min="4863" max="4866" width="9.140625" style="95"/>
    <col min="4867" max="4867" width="25.7109375" style="95" customWidth="1"/>
    <col min="4868" max="5111" width="9.140625" style="95"/>
    <col min="5112" max="5112" width="20.42578125" style="95" customWidth="1"/>
    <col min="5113" max="5113" width="14.85546875" style="95" customWidth="1"/>
    <col min="5114" max="5114" width="13.85546875" style="95" customWidth="1"/>
    <col min="5115" max="5115" width="15.28515625" style="95" customWidth="1"/>
    <col min="5116" max="5116" width="20.7109375" style="95" customWidth="1"/>
    <col min="5117" max="5117" width="9.140625" style="95"/>
    <col min="5118" max="5118" width="13.42578125" style="95" customWidth="1"/>
    <col min="5119" max="5122" width="9.140625" style="95"/>
    <col min="5123" max="5123" width="25.7109375" style="95" customWidth="1"/>
    <col min="5124" max="5367" width="9.140625" style="95"/>
    <col min="5368" max="5368" width="20.42578125" style="95" customWidth="1"/>
    <col min="5369" max="5369" width="14.85546875" style="95" customWidth="1"/>
    <col min="5370" max="5370" width="13.85546875" style="95" customWidth="1"/>
    <col min="5371" max="5371" width="15.28515625" style="95" customWidth="1"/>
    <col min="5372" max="5372" width="20.7109375" style="95" customWidth="1"/>
    <col min="5373" max="5373" width="9.140625" style="95"/>
    <col min="5374" max="5374" width="13.42578125" style="95" customWidth="1"/>
    <col min="5375" max="5378" width="9.140625" style="95"/>
    <col min="5379" max="5379" width="25.7109375" style="95" customWidth="1"/>
    <col min="5380" max="5623" width="9.140625" style="95"/>
    <col min="5624" max="5624" width="20.42578125" style="95" customWidth="1"/>
    <col min="5625" max="5625" width="14.85546875" style="95" customWidth="1"/>
    <col min="5626" max="5626" width="13.85546875" style="95" customWidth="1"/>
    <col min="5627" max="5627" width="15.28515625" style="95" customWidth="1"/>
    <col min="5628" max="5628" width="20.7109375" style="95" customWidth="1"/>
    <col min="5629" max="5629" width="9.140625" style="95"/>
    <col min="5630" max="5630" width="13.42578125" style="95" customWidth="1"/>
    <col min="5631" max="5634" width="9.140625" style="95"/>
    <col min="5635" max="5635" width="25.7109375" style="95" customWidth="1"/>
    <col min="5636" max="5879" width="9.140625" style="95"/>
    <col min="5880" max="5880" width="20.42578125" style="95" customWidth="1"/>
    <col min="5881" max="5881" width="14.85546875" style="95" customWidth="1"/>
    <col min="5882" max="5882" width="13.85546875" style="95" customWidth="1"/>
    <col min="5883" max="5883" width="15.28515625" style="95" customWidth="1"/>
    <col min="5884" max="5884" width="20.7109375" style="95" customWidth="1"/>
    <col min="5885" max="5885" width="9.140625" style="95"/>
    <col min="5886" max="5886" width="13.42578125" style="95" customWidth="1"/>
    <col min="5887" max="5890" width="9.140625" style="95"/>
    <col min="5891" max="5891" width="25.7109375" style="95" customWidth="1"/>
    <col min="5892" max="6135" width="9.140625" style="95"/>
    <col min="6136" max="6136" width="20.42578125" style="95" customWidth="1"/>
    <col min="6137" max="6137" width="14.85546875" style="95" customWidth="1"/>
    <col min="6138" max="6138" width="13.85546875" style="95" customWidth="1"/>
    <col min="6139" max="6139" width="15.28515625" style="95" customWidth="1"/>
    <col min="6140" max="6140" width="20.7109375" style="95" customWidth="1"/>
    <col min="6141" max="6141" width="9.140625" style="95"/>
    <col min="6142" max="6142" width="13.42578125" style="95" customWidth="1"/>
    <col min="6143" max="6146" width="9.140625" style="95"/>
    <col min="6147" max="6147" width="25.7109375" style="95" customWidth="1"/>
    <col min="6148" max="6391" width="9.140625" style="95"/>
    <col min="6392" max="6392" width="20.42578125" style="95" customWidth="1"/>
    <col min="6393" max="6393" width="14.85546875" style="95" customWidth="1"/>
    <col min="6394" max="6394" width="13.85546875" style="95" customWidth="1"/>
    <col min="6395" max="6395" width="15.28515625" style="95" customWidth="1"/>
    <col min="6396" max="6396" width="20.7109375" style="95" customWidth="1"/>
    <col min="6397" max="6397" width="9.140625" style="95"/>
    <col min="6398" max="6398" width="13.42578125" style="95" customWidth="1"/>
    <col min="6399" max="6402" width="9.140625" style="95"/>
    <col min="6403" max="6403" width="25.7109375" style="95" customWidth="1"/>
    <col min="6404" max="6647" width="9.140625" style="95"/>
    <col min="6648" max="6648" width="20.42578125" style="95" customWidth="1"/>
    <col min="6649" max="6649" width="14.85546875" style="95" customWidth="1"/>
    <col min="6650" max="6650" width="13.85546875" style="95" customWidth="1"/>
    <col min="6651" max="6651" width="15.28515625" style="95" customWidth="1"/>
    <col min="6652" max="6652" width="20.7109375" style="95" customWidth="1"/>
    <col min="6653" max="6653" width="9.140625" style="95"/>
    <col min="6654" max="6654" width="13.42578125" style="95" customWidth="1"/>
    <col min="6655" max="6658" width="9.140625" style="95"/>
    <col min="6659" max="6659" width="25.7109375" style="95" customWidth="1"/>
    <col min="6660" max="6903" width="9.140625" style="95"/>
    <col min="6904" max="6904" width="20.42578125" style="95" customWidth="1"/>
    <col min="6905" max="6905" width="14.85546875" style="95" customWidth="1"/>
    <col min="6906" max="6906" width="13.85546875" style="95" customWidth="1"/>
    <col min="6907" max="6907" width="15.28515625" style="95" customWidth="1"/>
    <col min="6908" max="6908" width="20.7109375" style="95" customWidth="1"/>
    <col min="6909" max="6909" width="9.140625" style="95"/>
    <col min="6910" max="6910" width="13.42578125" style="95" customWidth="1"/>
    <col min="6911" max="6914" width="9.140625" style="95"/>
    <col min="6915" max="6915" width="25.7109375" style="95" customWidth="1"/>
    <col min="6916" max="7159" width="9.140625" style="95"/>
    <col min="7160" max="7160" width="20.42578125" style="95" customWidth="1"/>
    <col min="7161" max="7161" width="14.85546875" style="95" customWidth="1"/>
    <col min="7162" max="7162" width="13.85546875" style="95" customWidth="1"/>
    <col min="7163" max="7163" width="15.28515625" style="95" customWidth="1"/>
    <col min="7164" max="7164" width="20.7109375" style="95" customWidth="1"/>
    <col min="7165" max="7165" width="9.140625" style="95"/>
    <col min="7166" max="7166" width="13.42578125" style="95" customWidth="1"/>
    <col min="7167" max="7170" width="9.140625" style="95"/>
    <col min="7171" max="7171" width="25.7109375" style="95" customWidth="1"/>
    <col min="7172" max="7415" width="9.140625" style="95"/>
    <col min="7416" max="7416" width="20.42578125" style="95" customWidth="1"/>
    <col min="7417" max="7417" width="14.85546875" style="95" customWidth="1"/>
    <col min="7418" max="7418" width="13.85546875" style="95" customWidth="1"/>
    <col min="7419" max="7419" width="15.28515625" style="95" customWidth="1"/>
    <col min="7420" max="7420" width="20.7109375" style="95" customWidth="1"/>
    <col min="7421" max="7421" width="9.140625" style="95"/>
    <col min="7422" max="7422" width="13.42578125" style="95" customWidth="1"/>
    <col min="7423" max="7426" width="9.140625" style="95"/>
    <col min="7427" max="7427" width="25.7109375" style="95" customWidth="1"/>
    <col min="7428" max="7671" width="9.140625" style="95"/>
    <col min="7672" max="7672" width="20.42578125" style="95" customWidth="1"/>
    <col min="7673" max="7673" width="14.85546875" style="95" customWidth="1"/>
    <col min="7674" max="7674" width="13.85546875" style="95" customWidth="1"/>
    <col min="7675" max="7675" width="15.28515625" style="95" customWidth="1"/>
    <col min="7676" max="7676" width="20.7109375" style="95" customWidth="1"/>
    <col min="7677" max="7677" width="9.140625" style="95"/>
    <col min="7678" max="7678" width="13.42578125" style="95" customWidth="1"/>
    <col min="7679" max="7682" width="9.140625" style="95"/>
    <col min="7683" max="7683" width="25.7109375" style="95" customWidth="1"/>
    <col min="7684" max="7927" width="9.140625" style="95"/>
    <col min="7928" max="7928" width="20.42578125" style="95" customWidth="1"/>
    <col min="7929" max="7929" width="14.85546875" style="95" customWidth="1"/>
    <col min="7930" max="7930" width="13.85546875" style="95" customWidth="1"/>
    <col min="7931" max="7931" width="15.28515625" style="95" customWidth="1"/>
    <col min="7932" max="7932" width="20.7109375" style="95" customWidth="1"/>
    <col min="7933" max="7933" width="9.140625" style="95"/>
    <col min="7934" max="7934" width="13.42578125" style="95" customWidth="1"/>
    <col min="7935" max="7938" width="9.140625" style="95"/>
    <col min="7939" max="7939" width="25.7109375" style="95" customWidth="1"/>
    <col min="7940" max="8183" width="9.140625" style="95"/>
    <col min="8184" max="8184" width="20.42578125" style="95" customWidth="1"/>
    <col min="8185" max="8185" width="14.85546875" style="95" customWidth="1"/>
    <col min="8186" max="8186" width="13.85546875" style="95" customWidth="1"/>
    <col min="8187" max="8187" width="15.28515625" style="95" customWidth="1"/>
    <col min="8188" max="8188" width="20.7109375" style="95" customWidth="1"/>
    <col min="8189" max="8189" width="9.140625" style="95"/>
    <col min="8190" max="8190" width="13.42578125" style="95" customWidth="1"/>
    <col min="8191" max="8194" width="9.140625" style="95"/>
    <col min="8195" max="8195" width="25.7109375" style="95" customWidth="1"/>
    <col min="8196" max="8439" width="9.140625" style="95"/>
    <col min="8440" max="8440" width="20.42578125" style="95" customWidth="1"/>
    <col min="8441" max="8441" width="14.85546875" style="95" customWidth="1"/>
    <col min="8442" max="8442" width="13.85546875" style="95" customWidth="1"/>
    <col min="8443" max="8443" width="15.28515625" style="95" customWidth="1"/>
    <col min="8444" max="8444" width="20.7109375" style="95" customWidth="1"/>
    <col min="8445" max="8445" width="9.140625" style="95"/>
    <col min="8446" max="8446" width="13.42578125" style="95" customWidth="1"/>
    <col min="8447" max="8450" width="9.140625" style="95"/>
    <col min="8451" max="8451" width="25.7109375" style="95" customWidth="1"/>
    <col min="8452" max="8695" width="9.140625" style="95"/>
    <col min="8696" max="8696" width="20.42578125" style="95" customWidth="1"/>
    <col min="8697" max="8697" width="14.85546875" style="95" customWidth="1"/>
    <col min="8698" max="8698" width="13.85546875" style="95" customWidth="1"/>
    <col min="8699" max="8699" width="15.28515625" style="95" customWidth="1"/>
    <col min="8700" max="8700" width="20.7109375" style="95" customWidth="1"/>
    <col min="8701" max="8701" width="9.140625" style="95"/>
    <col min="8702" max="8702" width="13.42578125" style="95" customWidth="1"/>
    <col min="8703" max="8706" width="9.140625" style="95"/>
    <col min="8707" max="8707" width="25.7109375" style="95" customWidth="1"/>
    <col min="8708" max="8951" width="9.140625" style="95"/>
    <col min="8952" max="8952" width="20.42578125" style="95" customWidth="1"/>
    <col min="8953" max="8953" width="14.85546875" style="95" customWidth="1"/>
    <col min="8954" max="8954" width="13.85546875" style="95" customWidth="1"/>
    <col min="8955" max="8955" width="15.28515625" style="95" customWidth="1"/>
    <col min="8956" max="8956" width="20.7109375" style="95" customWidth="1"/>
    <col min="8957" max="8957" width="9.140625" style="95"/>
    <col min="8958" max="8958" width="13.42578125" style="95" customWidth="1"/>
    <col min="8959" max="8962" width="9.140625" style="95"/>
    <col min="8963" max="8963" width="25.7109375" style="95" customWidth="1"/>
    <col min="8964" max="9207" width="9.140625" style="95"/>
    <col min="9208" max="9208" width="20.42578125" style="95" customWidth="1"/>
    <col min="9209" max="9209" width="14.85546875" style="95" customWidth="1"/>
    <col min="9210" max="9210" width="13.85546875" style="95" customWidth="1"/>
    <col min="9211" max="9211" width="15.28515625" style="95" customWidth="1"/>
    <col min="9212" max="9212" width="20.7109375" style="95" customWidth="1"/>
    <col min="9213" max="9213" width="9.140625" style="95"/>
    <col min="9214" max="9214" width="13.42578125" style="95" customWidth="1"/>
    <col min="9215" max="9218" width="9.140625" style="95"/>
    <col min="9219" max="9219" width="25.7109375" style="95" customWidth="1"/>
    <col min="9220" max="9463" width="9.140625" style="95"/>
    <col min="9464" max="9464" width="20.42578125" style="95" customWidth="1"/>
    <col min="9465" max="9465" width="14.85546875" style="95" customWidth="1"/>
    <col min="9466" max="9466" width="13.85546875" style="95" customWidth="1"/>
    <col min="9467" max="9467" width="15.28515625" style="95" customWidth="1"/>
    <col min="9468" max="9468" width="20.7109375" style="95" customWidth="1"/>
    <col min="9469" max="9469" width="9.140625" style="95"/>
    <col min="9470" max="9470" width="13.42578125" style="95" customWidth="1"/>
    <col min="9471" max="9474" width="9.140625" style="95"/>
    <col min="9475" max="9475" width="25.7109375" style="95" customWidth="1"/>
    <col min="9476" max="9719" width="9.140625" style="95"/>
    <col min="9720" max="9720" width="20.42578125" style="95" customWidth="1"/>
    <col min="9721" max="9721" width="14.85546875" style="95" customWidth="1"/>
    <col min="9722" max="9722" width="13.85546875" style="95" customWidth="1"/>
    <col min="9723" max="9723" width="15.28515625" style="95" customWidth="1"/>
    <col min="9724" max="9724" width="20.7109375" style="95" customWidth="1"/>
    <col min="9725" max="9725" width="9.140625" style="95"/>
    <col min="9726" max="9726" width="13.42578125" style="95" customWidth="1"/>
    <col min="9727" max="9730" width="9.140625" style="95"/>
    <col min="9731" max="9731" width="25.7109375" style="95" customWidth="1"/>
    <col min="9732" max="9975" width="9.140625" style="95"/>
    <col min="9976" max="9976" width="20.42578125" style="95" customWidth="1"/>
    <col min="9977" max="9977" width="14.85546875" style="95" customWidth="1"/>
    <col min="9978" max="9978" width="13.85546875" style="95" customWidth="1"/>
    <col min="9979" max="9979" width="15.28515625" style="95" customWidth="1"/>
    <col min="9980" max="9980" width="20.7109375" style="95" customWidth="1"/>
    <col min="9981" max="9981" width="9.140625" style="95"/>
    <col min="9982" max="9982" width="13.42578125" style="95" customWidth="1"/>
    <col min="9983" max="9986" width="9.140625" style="95"/>
    <col min="9987" max="9987" width="25.7109375" style="95" customWidth="1"/>
    <col min="9988" max="10231" width="9.140625" style="95"/>
    <col min="10232" max="10232" width="20.42578125" style="95" customWidth="1"/>
    <col min="10233" max="10233" width="14.85546875" style="95" customWidth="1"/>
    <col min="10234" max="10234" width="13.85546875" style="95" customWidth="1"/>
    <col min="10235" max="10235" width="15.28515625" style="95" customWidth="1"/>
    <col min="10236" max="10236" width="20.7109375" style="95" customWidth="1"/>
    <col min="10237" max="10237" width="9.140625" style="95"/>
    <col min="10238" max="10238" width="13.42578125" style="95" customWidth="1"/>
    <col min="10239" max="10242" width="9.140625" style="95"/>
    <col min="10243" max="10243" width="25.7109375" style="95" customWidth="1"/>
    <col min="10244" max="10487" width="9.140625" style="95"/>
    <col min="10488" max="10488" width="20.42578125" style="95" customWidth="1"/>
    <col min="10489" max="10489" width="14.85546875" style="95" customWidth="1"/>
    <col min="10490" max="10490" width="13.85546875" style="95" customWidth="1"/>
    <col min="10491" max="10491" width="15.28515625" style="95" customWidth="1"/>
    <col min="10492" max="10492" width="20.7109375" style="95" customWidth="1"/>
    <col min="10493" max="10493" width="9.140625" style="95"/>
    <col min="10494" max="10494" width="13.42578125" style="95" customWidth="1"/>
    <col min="10495" max="10498" width="9.140625" style="95"/>
    <col min="10499" max="10499" width="25.7109375" style="95" customWidth="1"/>
    <col min="10500" max="10743" width="9.140625" style="95"/>
    <col min="10744" max="10744" width="20.42578125" style="95" customWidth="1"/>
    <col min="10745" max="10745" width="14.85546875" style="95" customWidth="1"/>
    <col min="10746" max="10746" width="13.85546875" style="95" customWidth="1"/>
    <col min="10747" max="10747" width="15.28515625" style="95" customWidth="1"/>
    <col min="10748" max="10748" width="20.7109375" style="95" customWidth="1"/>
    <col min="10749" max="10749" width="9.140625" style="95"/>
    <col min="10750" max="10750" width="13.42578125" style="95" customWidth="1"/>
    <col min="10751" max="10754" width="9.140625" style="95"/>
    <col min="10755" max="10755" width="25.7109375" style="95" customWidth="1"/>
    <col min="10756" max="10999" width="9.140625" style="95"/>
    <col min="11000" max="11000" width="20.42578125" style="95" customWidth="1"/>
    <col min="11001" max="11001" width="14.85546875" style="95" customWidth="1"/>
    <col min="11002" max="11002" width="13.85546875" style="95" customWidth="1"/>
    <col min="11003" max="11003" width="15.28515625" style="95" customWidth="1"/>
    <col min="11004" max="11004" width="20.7109375" style="95" customWidth="1"/>
    <col min="11005" max="11005" width="9.140625" style="95"/>
    <col min="11006" max="11006" width="13.42578125" style="95" customWidth="1"/>
    <col min="11007" max="11010" width="9.140625" style="95"/>
    <col min="11011" max="11011" width="25.7109375" style="95" customWidth="1"/>
    <col min="11012" max="11255" width="9.140625" style="95"/>
    <col min="11256" max="11256" width="20.42578125" style="95" customWidth="1"/>
    <col min="11257" max="11257" width="14.85546875" style="95" customWidth="1"/>
    <col min="11258" max="11258" width="13.85546875" style="95" customWidth="1"/>
    <col min="11259" max="11259" width="15.28515625" style="95" customWidth="1"/>
    <col min="11260" max="11260" width="20.7109375" style="95" customWidth="1"/>
    <col min="11261" max="11261" width="9.140625" style="95"/>
    <col min="11262" max="11262" width="13.42578125" style="95" customWidth="1"/>
    <col min="11263" max="11266" width="9.140625" style="95"/>
    <col min="11267" max="11267" width="25.7109375" style="95" customWidth="1"/>
    <col min="11268" max="11511" width="9.140625" style="95"/>
    <col min="11512" max="11512" width="20.42578125" style="95" customWidth="1"/>
    <col min="11513" max="11513" width="14.85546875" style="95" customWidth="1"/>
    <col min="11514" max="11514" width="13.85546875" style="95" customWidth="1"/>
    <col min="11515" max="11515" width="15.28515625" style="95" customWidth="1"/>
    <col min="11516" max="11516" width="20.7109375" style="95" customWidth="1"/>
    <col min="11517" max="11517" width="9.140625" style="95"/>
    <col min="11518" max="11518" width="13.42578125" style="95" customWidth="1"/>
    <col min="11519" max="11522" width="9.140625" style="95"/>
    <col min="11523" max="11523" width="25.7109375" style="95" customWidth="1"/>
    <col min="11524" max="11767" width="9.140625" style="95"/>
    <col min="11768" max="11768" width="20.42578125" style="95" customWidth="1"/>
    <col min="11769" max="11769" width="14.85546875" style="95" customWidth="1"/>
    <col min="11770" max="11770" width="13.85546875" style="95" customWidth="1"/>
    <col min="11771" max="11771" width="15.28515625" style="95" customWidth="1"/>
    <col min="11772" max="11772" width="20.7109375" style="95" customWidth="1"/>
    <col min="11773" max="11773" width="9.140625" style="95"/>
    <col min="11774" max="11774" width="13.42578125" style="95" customWidth="1"/>
    <col min="11775" max="11778" width="9.140625" style="95"/>
    <col min="11779" max="11779" width="25.7109375" style="95" customWidth="1"/>
    <col min="11780" max="12023" width="9.140625" style="95"/>
    <col min="12024" max="12024" width="20.42578125" style="95" customWidth="1"/>
    <col min="12025" max="12025" width="14.85546875" style="95" customWidth="1"/>
    <col min="12026" max="12026" width="13.85546875" style="95" customWidth="1"/>
    <col min="12027" max="12027" width="15.28515625" style="95" customWidth="1"/>
    <col min="12028" max="12028" width="20.7109375" style="95" customWidth="1"/>
    <col min="12029" max="12029" width="9.140625" style="95"/>
    <col min="12030" max="12030" width="13.42578125" style="95" customWidth="1"/>
    <col min="12031" max="12034" width="9.140625" style="95"/>
    <col min="12035" max="12035" width="25.7109375" style="95" customWidth="1"/>
    <col min="12036" max="12279" width="9.140625" style="95"/>
    <col min="12280" max="12280" width="20.42578125" style="95" customWidth="1"/>
    <col min="12281" max="12281" width="14.85546875" style="95" customWidth="1"/>
    <col min="12282" max="12282" width="13.85546875" style="95" customWidth="1"/>
    <col min="12283" max="12283" width="15.28515625" style="95" customWidth="1"/>
    <col min="12284" max="12284" width="20.7109375" style="95" customWidth="1"/>
    <col min="12285" max="12285" width="9.140625" style="95"/>
    <col min="12286" max="12286" width="13.42578125" style="95" customWidth="1"/>
    <col min="12287" max="12290" width="9.140625" style="95"/>
    <col min="12291" max="12291" width="25.7109375" style="95" customWidth="1"/>
    <col min="12292" max="12535" width="9.140625" style="95"/>
    <col min="12536" max="12536" width="20.42578125" style="95" customWidth="1"/>
    <col min="12537" max="12537" width="14.85546875" style="95" customWidth="1"/>
    <col min="12538" max="12538" width="13.85546875" style="95" customWidth="1"/>
    <col min="12539" max="12539" width="15.28515625" style="95" customWidth="1"/>
    <col min="12540" max="12540" width="20.7109375" style="95" customWidth="1"/>
    <col min="12541" max="12541" width="9.140625" style="95"/>
    <col min="12542" max="12542" width="13.42578125" style="95" customWidth="1"/>
    <col min="12543" max="12546" width="9.140625" style="95"/>
    <col min="12547" max="12547" width="25.7109375" style="95" customWidth="1"/>
    <col min="12548" max="12791" width="9.140625" style="95"/>
    <col min="12792" max="12792" width="20.42578125" style="95" customWidth="1"/>
    <col min="12793" max="12793" width="14.85546875" style="95" customWidth="1"/>
    <col min="12794" max="12794" width="13.85546875" style="95" customWidth="1"/>
    <col min="12795" max="12795" width="15.28515625" style="95" customWidth="1"/>
    <col min="12796" max="12796" width="20.7109375" style="95" customWidth="1"/>
    <col min="12797" max="12797" width="9.140625" style="95"/>
    <col min="12798" max="12798" width="13.42578125" style="95" customWidth="1"/>
    <col min="12799" max="12802" width="9.140625" style="95"/>
    <col min="12803" max="12803" width="25.7109375" style="95" customWidth="1"/>
    <col min="12804" max="13047" width="9.140625" style="95"/>
    <col min="13048" max="13048" width="20.42578125" style="95" customWidth="1"/>
    <col min="13049" max="13049" width="14.85546875" style="95" customWidth="1"/>
    <col min="13050" max="13050" width="13.85546875" style="95" customWidth="1"/>
    <col min="13051" max="13051" width="15.28515625" style="95" customWidth="1"/>
    <col min="13052" max="13052" width="20.7109375" style="95" customWidth="1"/>
    <col min="13053" max="13053" width="9.140625" style="95"/>
    <col min="13054" max="13054" width="13.42578125" style="95" customWidth="1"/>
    <col min="13055" max="13058" width="9.140625" style="95"/>
    <col min="13059" max="13059" width="25.7109375" style="95" customWidth="1"/>
    <col min="13060" max="13303" width="9.140625" style="95"/>
    <col min="13304" max="13304" width="20.42578125" style="95" customWidth="1"/>
    <col min="13305" max="13305" width="14.85546875" style="95" customWidth="1"/>
    <col min="13306" max="13306" width="13.85546875" style="95" customWidth="1"/>
    <col min="13307" max="13307" width="15.28515625" style="95" customWidth="1"/>
    <col min="13308" max="13308" width="20.7109375" style="95" customWidth="1"/>
    <col min="13309" max="13309" width="9.140625" style="95"/>
    <col min="13310" max="13310" width="13.42578125" style="95" customWidth="1"/>
    <col min="13311" max="13314" width="9.140625" style="95"/>
    <col min="13315" max="13315" width="25.7109375" style="95" customWidth="1"/>
    <col min="13316" max="13559" width="9.140625" style="95"/>
    <col min="13560" max="13560" width="20.42578125" style="95" customWidth="1"/>
    <col min="13561" max="13561" width="14.85546875" style="95" customWidth="1"/>
    <col min="13562" max="13562" width="13.85546875" style="95" customWidth="1"/>
    <col min="13563" max="13563" width="15.28515625" style="95" customWidth="1"/>
    <col min="13564" max="13564" width="20.7109375" style="95" customWidth="1"/>
    <col min="13565" max="13565" width="9.140625" style="95"/>
    <col min="13566" max="13566" width="13.42578125" style="95" customWidth="1"/>
    <col min="13567" max="13570" width="9.140625" style="95"/>
    <col min="13571" max="13571" width="25.7109375" style="95" customWidth="1"/>
    <col min="13572" max="13815" width="9.140625" style="95"/>
    <col min="13816" max="13816" width="20.42578125" style="95" customWidth="1"/>
    <col min="13817" max="13817" width="14.85546875" style="95" customWidth="1"/>
    <col min="13818" max="13818" width="13.85546875" style="95" customWidth="1"/>
    <col min="13819" max="13819" width="15.28515625" style="95" customWidth="1"/>
    <col min="13820" max="13820" width="20.7109375" style="95" customWidth="1"/>
    <col min="13821" max="13821" width="9.140625" style="95"/>
    <col min="13822" max="13822" width="13.42578125" style="95" customWidth="1"/>
    <col min="13823" max="13826" width="9.140625" style="95"/>
    <col min="13827" max="13827" width="25.7109375" style="95" customWidth="1"/>
    <col min="13828" max="14071" width="9.140625" style="95"/>
    <col min="14072" max="14072" width="20.42578125" style="95" customWidth="1"/>
    <col min="14073" max="14073" width="14.85546875" style="95" customWidth="1"/>
    <col min="14074" max="14074" width="13.85546875" style="95" customWidth="1"/>
    <col min="14075" max="14075" width="15.28515625" style="95" customWidth="1"/>
    <col min="14076" max="14076" width="20.7109375" style="95" customWidth="1"/>
    <col min="14077" max="14077" width="9.140625" style="95"/>
    <col min="14078" max="14078" width="13.42578125" style="95" customWidth="1"/>
    <col min="14079" max="14082" width="9.140625" style="95"/>
    <col min="14083" max="14083" width="25.7109375" style="95" customWidth="1"/>
    <col min="14084" max="14327" width="9.140625" style="95"/>
    <col min="14328" max="14328" width="20.42578125" style="95" customWidth="1"/>
    <col min="14329" max="14329" width="14.85546875" style="95" customWidth="1"/>
    <col min="14330" max="14330" width="13.85546875" style="95" customWidth="1"/>
    <col min="14331" max="14331" width="15.28515625" style="95" customWidth="1"/>
    <col min="14332" max="14332" width="20.7109375" style="95" customWidth="1"/>
    <col min="14333" max="14333" width="9.140625" style="95"/>
    <col min="14334" max="14334" width="13.42578125" style="95" customWidth="1"/>
    <col min="14335" max="14338" width="9.140625" style="95"/>
    <col min="14339" max="14339" width="25.7109375" style="95" customWidth="1"/>
    <col min="14340" max="14583" width="9.140625" style="95"/>
    <col min="14584" max="14584" width="20.42578125" style="95" customWidth="1"/>
    <col min="14585" max="14585" width="14.85546875" style="95" customWidth="1"/>
    <col min="14586" max="14586" width="13.85546875" style="95" customWidth="1"/>
    <col min="14587" max="14587" width="15.28515625" style="95" customWidth="1"/>
    <col min="14588" max="14588" width="20.7109375" style="95" customWidth="1"/>
    <col min="14589" max="14589" width="9.140625" style="95"/>
    <col min="14590" max="14590" width="13.42578125" style="95" customWidth="1"/>
    <col min="14591" max="14594" width="9.140625" style="95"/>
    <col min="14595" max="14595" width="25.7109375" style="95" customWidth="1"/>
    <col min="14596" max="14839" width="9.140625" style="95"/>
    <col min="14840" max="14840" width="20.42578125" style="95" customWidth="1"/>
    <col min="14841" max="14841" width="14.85546875" style="95" customWidth="1"/>
    <col min="14842" max="14842" width="13.85546875" style="95" customWidth="1"/>
    <col min="14843" max="14843" width="15.28515625" style="95" customWidth="1"/>
    <col min="14844" max="14844" width="20.7109375" style="95" customWidth="1"/>
    <col min="14845" max="14845" width="9.140625" style="95"/>
    <col min="14846" max="14846" width="13.42578125" style="95" customWidth="1"/>
    <col min="14847" max="14850" width="9.140625" style="95"/>
    <col min="14851" max="14851" width="25.7109375" style="95" customWidth="1"/>
    <col min="14852" max="15095" width="9.140625" style="95"/>
    <col min="15096" max="15096" width="20.42578125" style="95" customWidth="1"/>
    <col min="15097" max="15097" width="14.85546875" style="95" customWidth="1"/>
    <col min="15098" max="15098" width="13.85546875" style="95" customWidth="1"/>
    <col min="15099" max="15099" width="15.28515625" style="95" customWidth="1"/>
    <col min="15100" max="15100" width="20.7109375" style="95" customWidth="1"/>
    <col min="15101" max="15101" width="9.140625" style="95"/>
    <col min="15102" max="15102" width="13.42578125" style="95" customWidth="1"/>
    <col min="15103" max="15106" width="9.140625" style="95"/>
    <col min="15107" max="15107" width="25.7109375" style="95" customWidth="1"/>
    <col min="15108" max="15351" width="9.140625" style="95"/>
    <col min="15352" max="15352" width="20.42578125" style="95" customWidth="1"/>
    <col min="15353" max="15353" width="14.85546875" style="95" customWidth="1"/>
    <col min="15354" max="15354" width="13.85546875" style="95" customWidth="1"/>
    <col min="15355" max="15355" width="15.28515625" style="95" customWidth="1"/>
    <col min="15356" max="15356" width="20.7109375" style="95" customWidth="1"/>
    <col min="15357" max="15357" width="9.140625" style="95"/>
    <col min="15358" max="15358" width="13.42578125" style="95" customWidth="1"/>
    <col min="15359" max="15362" width="9.140625" style="95"/>
    <col min="15363" max="15363" width="25.7109375" style="95" customWidth="1"/>
    <col min="15364" max="15607" width="9.140625" style="95"/>
    <col min="15608" max="15608" width="20.42578125" style="95" customWidth="1"/>
    <col min="15609" max="15609" width="14.85546875" style="95" customWidth="1"/>
    <col min="15610" max="15610" width="13.85546875" style="95" customWidth="1"/>
    <col min="15611" max="15611" width="15.28515625" style="95" customWidth="1"/>
    <col min="15612" max="15612" width="20.7109375" style="95" customWidth="1"/>
    <col min="15613" max="15613" width="9.140625" style="95"/>
    <col min="15614" max="15614" width="13.42578125" style="95" customWidth="1"/>
    <col min="15615" max="15618" width="9.140625" style="95"/>
    <col min="15619" max="15619" width="25.7109375" style="95" customWidth="1"/>
    <col min="15620" max="15863" width="9.140625" style="95"/>
    <col min="15864" max="15864" width="20.42578125" style="95" customWidth="1"/>
    <col min="15865" max="15865" width="14.85546875" style="95" customWidth="1"/>
    <col min="15866" max="15866" width="13.85546875" style="95" customWidth="1"/>
    <col min="15867" max="15867" width="15.28515625" style="95" customWidth="1"/>
    <col min="15868" max="15868" width="20.7109375" style="95" customWidth="1"/>
    <col min="15869" max="15869" width="9.140625" style="95"/>
    <col min="15870" max="15870" width="13.42578125" style="95" customWidth="1"/>
    <col min="15871" max="15874" width="9.140625" style="95"/>
    <col min="15875" max="15875" width="25.7109375" style="95" customWidth="1"/>
    <col min="15876" max="16119" width="9.140625" style="95"/>
    <col min="16120" max="16120" width="20.42578125" style="95" customWidth="1"/>
    <col min="16121" max="16121" width="14.85546875" style="95" customWidth="1"/>
    <col min="16122" max="16122" width="13.85546875" style="95" customWidth="1"/>
    <col min="16123" max="16123" width="15.28515625" style="95" customWidth="1"/>
    <col min="16124" max="16124" width="20.7109375" style="95" customWidth="1"/>
    <col min="16125" max="16125" width="9.140625" style="95"/>
    <col min="16126" max="16126" width="13.42578125" style="95" customWidth="1"/>
    <col min="16127" max="16130" width="9.140625" style="95"/>
    <col min="16131" max="16131" width="25.7109375" style="95" customWidth="1"/>
    <col min="16132" max="16384" width="9.140625" style="95"/>
  </cols>
  <sheetData>
    <row r="2" spans="2:6" x14ac:dyDescent="0.2">
      <c r="B2" s="742" t="s">
        <v>131</v>
      </c>
      <c r="C2" s="743" t="s">
        <v>132</v>
      </c>
      <c r="D2" s="744"/>
      <c r="E2" s="744"/>
      <c r="F2" s="745"/>
    </row>
    <row r="3" spans="2:6" ht="38.25" x14ac:dyDescent="0.2">
      <c r="B3" s="742"/>
      <c r="C3" s="203" t="s">
        <v>133</v>
      </c>
      <c r="D3" s="203" t="s">
        <v>134</v>
      </c>
      <c r="E3" s="204" t="s">
        <v>135</v>
      </c>
      <c r="F3" s="203" t="s">
        <v>136</v>
      </c>
    </row>
    <row r="4" spans="2:6" ht="18" customHeight="1" x14ac:dyDescent="0.2">
      <c r="B4" s="206" t="s">
        <v>137</v>
      </c>
      <c r="C4" s="108">
        <v>9127.4153500000011</v>
      </c>
      <c r="D4" s="108">
        <v>10898.751990000001</v>
      </c>
      <c r="E4" s="109">
        <v>1771.3366399999995</v>
      </c>
      <c r="F4" s="207">
        <v>0.19406771490901842</v>
      </c>
    </row>
    <row r="5" spans="2:6" ht="18" customHeight="1" x14ac:dyDescent="0.2">
      <c r="B5" s="206" t="s">
        <v>138</v>
      </c>
      <c r="C5" s="108">
        <v>10838.103919999998</v>
      </c>
      <c r="D5" s="108">
        <v>12678.016809999997</v>
      </c>
      <c r="E5" s="109">
        <v>1839.9128899999996</v>
      </c>
      <c r="F5" s="207">
        <v>0.16976335561838751</v>
      </c>
    </row>
    <row r="6" spans="2:6" ht="18" customHeight="1" x14ac:dyDescent="0.2">
      <c r="B6" s="206" t="s">
        <v>139</v>
      </c>
      <c r="C6" s="108">
        <v>142853.86965000001</v>
      </c>
      <c r="D6" s="108">
        <v>166775.03885000001</v>
      </c>
      <c r="E6" s="109">
        <v>23921.169200000004</v>
      </c>
      <c r="F6" s="207">
        <v>0.16745202113606172</v>
      </c>
    </row>
    <row r="7" spans="2:6" ht="18" customHeight="1" x14ac:dyDescent="0.2">
      <c r="B7" s="206" t="s">
        <v>140</v>
      </c>
      <c r="C7" s="108">
        <v>11622.778250000001</v>
      </c>
      <c r="D7" s="108">
        <v>13559.683430000001</v>
      </c>
      <c r="E7" s="109">
        <v>1936.9051799999997</v>
      </c>
      <c r="F7" s="207">
        <v>0.16664734870941889</v>
      </c>
    </row>
    <row r="8" spans="2:6" ht="18" customHeight="1" x14ac:dyDescent="0.2">
      <c r="B8" s="206" t="s">
        <v>141</v>
      </c>
      <c r="C8" s="108">
        <v>10279.49221</v>
      </c>
      <c r="D8" s="108">
        <v>11660.18965</v>
      </c>
      <c r="E8" s="109">
        <v>1380.6974399999999</v>
      </c>
      <c r="F8" s="207">
        <v>0.1343157241421753</v>
      </c>
    </row>
    <row r="9" spans="2:6" ht="18" customHeight="1" x14ac:dyDescent="0.2">
      <c r="B9" s="206" t="s">
        <v>142</v>
      </c>
      <c r="C9" s="108">
        <v>13444.591390000001</v>
      </c>
      <c r="D9" s="108">
        <v>14999.461150000003</v>
      </c>
      <c r="E9" s="109">
        <v>1554.8697600000014</v>
      </c>
      <c r="F9" s="207">
        <v>0.11565020571443352</v>
      </c>
    </row>
    <row r="10" spans="2:6" ht="18" customHeight="1" x14ac:dyDescent="0.2">
      <c r="B10" s="206" t="s">
        <v>143</v>
      </c>
      <c r="C10" s="108">
        <v>5034.560379999999</v>
      </c>
      <c r="D10" s="108">
        <v>5563.4427699999997</v>
      </c>
      <c r="E10" s="109">
        <v>528.88239000000067</v>
      </c>
      <c r="F10" s="207">
        <v>0.10505036191461881</v>
      </c>
    </row>
    <row r="11" spans="2:6" ht="18" customHeight="1" x14ac:dyDescent="0.2">
      <c r="B11" s="206" t="s">
        <v>144</v>
      </c>
      <c r="C11" s="108">
        <v>20455.917150000001</v>
      </c>
      <c r="D11" s="108">
        <v>22483.445330000002</v>
      </c>
      <c r="E11" s="109">
        <v>2027.5281800000012</v>
      </c>
      <c r="F11" s="207">
        <v>9.9116953062160951E-2</v>
      </c>
    </row>
    <row r="12" spans="2:6" ht="18" customHeight="1" x14ac:dyDescent="0.2">
      <c r="B12" s="206" t="s">
        <v>145</v>
      </c>
      <c r="C12" s="108">
        <v>18657.018019999996</v>
      </c>
      <c r="D12" s="108">
        <v>20408.739040000004</v>
      </c>
      <c r="E12" s="109">
        <v>1751.7210200000081</v>
      </c>
      <c r="F12" s="207">
        <v>9.3890728846495852E-2</v>
      </c>
    </row>
    <row r="13" spans="2:6" ht="18" customHeight="1" x14ac:dyDescent="0.2">
      <c r="B13" s="206" t="s">
        <v>146</v>
      </c>
      <c r="C13" s="108">
        <v>9780.9559699999991</v>
      </c>
      <c r="D13" s="108">
        <v>10699.239019999999</v>
      </c>
      <c r="E13" s="109">
        <v>918.28305</v>
      </c>
      <c r="F13" s="207">
        <v>9.3884795393880172E-2</v>
      </c>
    </row>
    <row r="14" spans="2:6" ht="18" customHeight="1" x14ac:dyDescent="0.2">
      <c r="B14" s="206" t="s">
        <v>147</v>
      </c>
      <c r="C14" s="108">
        <v>8259.3752499999991</v>
      </c>
      <c r="D14" s="108">
        <v>8975.3987300000008</v>
      </c>
      <c r="E14" s="109">
        <v>716.02348000000165</v>
      </c>
      <c r="F14" s="207">
        <v>8.669220834832525E-2</v>
      </c>
    </row>
    <row r="15" spans="2:6" ht="18" customHeight="1" x14ac:dyDescent="0.2">
      <c r="B15" s="206" t="s">
        <v>148</v>
      </c>
      <c r="C15" s="108">
        <v>15978.104799999997</v>
      </c>
      <c r="D15" s="108">
        <v>17297.066990000003</v>
      </c>
      <c r="E15" s="109">
        <v>1318.9621900000056</v>
      </c>
      <c r="F15" s="207">
        <v>8.2548099822202126E-2</v>
      </c>
    </row>
    <row r="16" spans="2:6" ht="18" customHeight="1" x14ac:dyDescent="0.2">
      <c r="B16" s="206" t="s">
        <v>149</v>
      </c>
      <c r="C16" s="108">
        <v>42292.668859999991</v>
      </c>
      <c r="D16" s="108">
        <v>45773.318220000001</v>
      </c>
      <c r="E16" s="109">
        <v>3480.6493600000103</v>
      </c>
      <c r="F16" s="207">
        <v>8.2299118353629686E-2</v>
      </c>
    </row>
    <row r="17" spans="2:6" ht="18" customHeight="1" x14ac:dyDescent="0.2">
      <c r="B17" s="206" t="s">
        <v>150</v>
      </c>
      <c r="C17" s="108">
        <v>8396.5756800000017</v>
      </c>
      <c r="D17" s="108">
        <v>9064.5208599999987</v>
      </c>
      <c r="E17" s="109">
        <v>667.94517999999698</v>
      </c>
      <c r="F17" s="207">
        <v>7.9549712341781209E-2</v>
      </c>
    </row>
    <row r="18" spans="2:6" ht="18" customHeight="1" x14ac:dyDescent="0.2">
      <c r="B18" s="206" t="s">
        <v>151</v>
      </c>
      <c r="C18" s="108">
        <v>10104.40256</v>
      </c>
      <c r="D18" s="108">
        <v>10901.592709999997</v>
      </c>
      <c r="E18" s="109">
        <v>797.19014999999672</v>
      </c>
      <c r="F18" s="207">
        <v>7.8895327582831021E-2</v>
      </c>
    </row>
    <row r="19" spans="2:6" ht="18" customHeight="1" x14ac:dyDescent="0.2">
      <c r="B19" s="206" t="s">
        <v>152</v>
      </c>
      <c r="C19" s="108">
        <v>13322.98128</v>
      </c>
      <c r="D19" s="108">
        <v>14355.73185</v>
      </c>
      <c r="E19" s="109">
        <v>1032.7505700000002</v>
      </c>
      <c r="F19" s="207">
        <v>7.751647685269436E-2</v>
      </c>
    </row>
    <row r="20" spans="2:6" ht="18" customHeight="1" x14ac:dyDescent="0.2">
      <c r="B20" s="206" t="s">
        <v>153</v>
      </c>
      <c r="C20" s="108">
        <v>2853.9133700000002</v>
      </c>
      <c r="D20" s="108">
        <v>3071.1422299999999</v>
      </c>
      <c r="E20" s="109">
        <v>217.22885999999971</v>
      </c>
      <c r="F20" s="207">
        <v>7.6116136629613251E-2</v>
      </c>
    </row>
    <row r="21" spans="2:6" ht="18" customHeight="1" x14ac:dyDescent="0.2">
      <c r="B21" s="206" t="s">
        <v>154</v>
      </c>
      <c r="C21" s="108">
        <v>12374.366970000003</v>
      </c>
      <c r="D21" s="108">
        <v>13254.803620000002</v>
      </c>
      <c r="E21" s="109">
        <v>880.43664999999964</v>
      </c>
      <c r="F21" s="207">
        <v>7.1150035564202962E-2</v>
      </c>
    </row>
    <row r="22" spans="2:6" ht="18" customHeight="1" x14ac:dyDescent="0.2">
      <c r="B22" s="206" t="s">
        <v>155</v>
      </c>
      <c r="C22" s="108">
        <v>18220.978450000002</v>
      </c>
      <c r="D22" s="108">
        <v>19509.60572</v>
      </c>
      <c r="E22" s="109">
        <v>1288.6272699999972</v>
      </c>
      <c r="F22" s="207">
        <v>7.0722177381204121E-2</v>
      </c>
    </row>
    <row r="23" spans="2:6" ht="18" customHeight="1" x14ac:dyDescent="0.2">
      <c r="B23" s="206" t="s">
        <v>156</v>
      </c>
      <c r="C23" s="108">
        <v>2783.3116199999999</v>
      </c>
      <c r="D23" s="108">
        <v>2979.8982299999998</v>
      </c>
      <c r="E23" s="109">
        <v>196.58660999999984</v>
      </c>
      <c r="F23" s="207">
        <v>7.0630470762738318E-2</v>
      </c>
    </row>
    <row r="24" spans="2:6" ht="18" customHeight="1" x14ac:dyDescent="0.2">
      <c r="B24" s="206" t="s">
        <v>157</v>
      </c>
      <c r="C24" s="108">
        <v>19079.233269999997</v>
      </c>
      <c r="D24" s="108">
        <v>20355.480159999999</v>
      </c>
      <c r="E24" s="109">
        <v>1276.2468900000022</v>
      </c>
      <c r="F24" s="207">
        <v>6.6891938053232014E-2</v>
      </c>
    </row>
    <row r="25" spans="2:6" ht="18" customHeight="1" x14ac:dyDescent="0.2">
      <c r="B25" s="206" t="s">
        <v>158</v>
      </c>
      <c r="C25" s="108">
        <v>6180.7634300000018</v>
      </c>
      <c r="D25" s="108">
        <v>6585.6795699999984</v>
      </c>
      <c r="E25" s="109">
        <v>404.91613999999663</v>
      </c>
      <c r="F25" s="207">
        <v>6.5512318111809131E-2</v>
      </c>
    </row>
    <row r="26" spans="2:6" ht="18" customHeight="1" x14ac:dyDescent="0.2">
      <c r="B26" s="206" t="s">
        <v>159</v>
      </c>
      <c r="C26" s="108">
        <v>7061.37763</v>
      </c>
      <c r="D26" s="108">
        <v>7515.1221599999999</v>
      </c>
      <c r="E26" s="109">
        <v>453.74452999999994</v>
      </c>
      <c r="F26" s="207">
        <v>6.4257224832769522E-2</v>
      </c>
    </row>
    <row r="27" spans="2:6" ht="18" customHeight="1" x14ac:dyDescent="0.2">
      <c r="B27" s="206" t="s">
        <v>160</v>
      </c>
      <c r="C27" s="108">
        <v>35537.908109999989</v>
      </c>
      <c r="D27" s="108">
        <v>37739.152689999988</v>
      </c>
      <c r="E27" s="109">
        <v>2201.2445799999987</v>
      </c>
      <c r="F27" s="207">
        <v>6.194074713645259E-2</v>
      </c>
    </row>
    <row r="28" spans="2:6" ht="18" customHeight="1" x14ac:dyDescent="0.2">
      <c r="B28" s="206" t="s">
        <v>161</v>
      </c>
      <c r="C28" s="108">
        <v>8725.9760399999996</v>
      </c>
      <c r="D28" s="108">
        <v>9255.0000500000006</v>
      </c>
      <c r="E28" s="109">
        <v>529.024010000001</v>
      </c>
      <c r="F28" s="207">
        <v>6.0626342265317712E-2</v>
      </c>
    </row>
    <row r="29" spans="2:6" ht="18" customHeight="1" x14ac:dyDescent="0.2">
      <c r="B29" s="206" t="s">
        <v>162</v>
      </c>
      <c r="C29" s="108">
        <v>20164.834060000001</v>
      </c>
      <c r="D29" s="108">
        <v>21378.089390000001</v>
      </c>
      <c r="E29" s="109">
        <v>1213.25533</v>
      </c>
      <c r="F29" s="207">
        <v>6.0166888871487245E-2</v>
      </c>
    </row>
    <row r="30" spans="2:6" ht="18" customHeight="1" x14ac:dyDescent="0.2">
      <c r="B30" s="206" t="s">
        <v>163</v>
      </c>
      <c r="C30" s="108">
        <v>26217.858579999993</v>
      </c>
      <c r="D30" s="108">
        <v>27740.03529</v>
      </c>
      <c r="E30" s="109">
        <v>1522.176710000007</v>
      </c>
      <c r="F30" s="207">
        <v>5.8058773387433815E-2</v>
      </c>
    </row>
    <row r="31" spans="2:6" ht="18" customHeight="1" x14ac:dyDescent="0.2">
      <c r="B31" s="206" t="s">
        <v>164</v>
      </c>
      <c r="C31" s="108">
        <v>29550.100739999994</v>
      </c>
      <c r="D31" s="108">
        <v>31256.735719999993</v>
      </c>
      <c r="E31" s="109">
        <v>1706.6349799999989</v>
      </c>
      <c r="F31" s="207">
        <v>5.775394794813149E-2</v>
      </c>
    </row>
    <row r="32" spans="2:6" ht="18" customHeight="1" x14ac:dyDescent="0.2">
      <c r="B32" s="206" t="s">
        <v>165</v>
      </c>
      <c r="C32" s="108">
        <v>21607.205829999999</v>
      </c>
      <c r="D32" s="108">
        <v>22813.932039999996</v>
      </c>
      <c r="E32" s="109">
        <v>1206.7262099999971</v>
      </c>
      <c r="F32" s="207">
        <v>5.5848322985128762E-2</v>
      </c>
    </row>
    <row r="33" spans="2:6" ht="18" customHeight="1" x14ac:dyDescent="0.2">
      <c r="B33" s="206" t="s">
        <v>166</v>
      </c>
      <c r="C33" s="108">
        <v>16494.769049999995</v>
      </c>
      <c r="D33" s="108">
        <v>17405.187509999996</v>
      </c>
      <c r="E33" s="109">
        <v>910.41846000000078</v>
      </c>
      <c r="F33" s="207">
        <v>5.5194374485649567E-2</v>
      </c>
    </row>
    <row r="34" spans="2:6" ht="18" customHeight="1" x14ac:dyDescent="0.2">
      <c r="B34" s="206" t="s">
        <v>167</v>
      </c>
      <c r="C34" s="108">
        <v>9121.6084999999985</v>
      </c>
      <c r="D34" s="108">
        <v>9497.5783899999969</v>
      </c>
      <c r="E34" s="109">
        <v>375.96988999999849</v>
      </c>
      <c r="F34" s="207">
        <v>4.1217499084728049E-2</v>
      </c>
    </row>
    <row r="35" spans="2:6" ht="18" customHeight="1" x14ac:dyDescent="0.2">
      <c r="B35" s="206" t="s">
        <v>168</v>
      </c>
      <c r="C35" s="108">
        <v>6322.5200099999993</v>
      </c>
      <c r="D35" s="108">
        <v>6572.134250000001</v>
      </c>
      <c r="E35" s="109">
        <v>249.6142400000017</v>
      </c>
      <c r="F35" s="207">
        <v>3.9480181890322097E-2</v>
      </c>
    </row>
    <row r="36" spans="2:6" ht="18" customHeight="1" x14ac:dyDescent="0.2">
      <c r="B36" s="206" t="s">
        <v>169</v>
      </c>
      <c r="C36" s="108">
        <v>6433.1352100000004</v>
      </c>
      <c r="D36" s="108">
        <v>6645.5494699999999</v>
      </c>
      <c r="E36" s="109">
        <v>212.41425999999956</v>
      </c>
      <c r="F36" s="207">
        <v>3.3018777480350758E-2</v>
      </c>
    </row>
    <row r="37" spans="2:6" ht="18" customHeight="1" x14ac:dyDescent="0.2">
      <c r="B37" s="206" t="s">
        <v>170</v>
      </c>
      <c r="C37" s="108">
        <v>15196.72624</v>
      </c>
      <c r="D37" s="108">
        <v>15646.127620000003</v>
      </c>
      <c r="E37" s="109">
        <v>449.40138000000297</v>
      </c>
      <c r="F37" s="207">
        <v>2.9572249503127424E-2</v>
      </c>
    </row>
    <row r="38" spans="2:6" ht="18" customHeight="1" x14ac:dyDescent="0.2">
      <c r="B38" s="206" t="s">
        <v>171</v>
      </c>
      <c r="C38" s="108">
        <v>3615.8827400000014</v>
      </c>
      <c r="D38" s="108">
        <v>3700.4446900000003</v>
      </c>
      <c r="E38" s="109">
        <v>84.561949999998888</v>
      </c>
      <c r="F38" s="207">
        <v>2.3386253393825163E-2</v>
      </c>
    </row>
    <row r="39" spans="2:6" ht="18" customHeight="1" x14ac:dyDescent="0.2">
      <c r="B39" s="206" t="s">
        <v>172</v>
      </c>
      <c r="C39" s="108">
        <v>28982.542869999997</v>
      </c>
      <c r="D39" s="108">
        <v>29094.002499999999</v>
      </c>
      <c r="E39" s="109">
        <v>111.4596300000012</v>
      </c>
      <c r="F39" s="207">
        <v>3.8457505436961803E-3</v>
      </c>
    </row>
    <row r="40" spans="2:6" ht="18" customHeight="1" thickBot="1" x14ac:dyDescent="0.25">
      <c r="B40" s="208" t="s">
        <v>173</v>
      </c>
      <c r="C40" s="110">
        <f>SUM(C4:C39)</f>
        <v>646973.82343999995</v>
      </c>
      <c r="D40" s="110">
        <v>708109.33869999985</v>
      </c>
      <c r="E40" s="110">
        <v>61135.515259999898</v>
      </c>
      <c r="F40" s="209">
        <v>9.4494573111070457E-2</v>
      </c>
    </row>
    <row r="41" spans="2:6" ht="18" customHeight="1" thickTop="1" thickBot="1" x14ac:dyDescent="0.25">
      <c r="B41" s="210" t="s">
        <v>174</v>
      </c>
      <c r="C41" s="205">
        <v>20174.030649999993</v>
      </c>
      <c r="D41" s="205">
        <v>10933.041549999998</v>
      </c>
      <c r="E41" s="110">
        <v>-9240.9890999999952</v>
      </c>
      <c r="F41" s="209">
        <v>-0.4580635997001421</v>
      </c>
    </row>
    <row r="42" spans="2:6" ht="18" customHeight="1" thickTop="1" x14ac:dyDescent="0.2">
      <c r="B42" s="211" t="s">
        <v>175</v>
      </c>
      <c r="C42" s="212">
        <f>SUM(C40:C41)</f>
        <v>667147.85408999992</v>
      </c>
      <c r="D42" s="212">
        <v>719042.38024999981</v>
      </c>
      <c r="E42" s="212">
        <v>51894.526159999907</v>
      </c>
      <c r="F42" s="213">
        <v>7.778564502884433E-2</v>
      </c>
    </row>
    <row r="43" spans="2:6" ht="12.75" customHeight="1" x14ac:dyDescent="0.2"/>
  </sheetData>
  <mergeCells count="2">
    <mergeCell ref="B2:B3"/>
    <mergeCell ref="C2:F2"/>
  </mergeCells>
  <conditionalFormatting sqref="E4:E39">
    <cfRule type="cellIs" dxfId="5" priority="3" stopIfTrue="1" operator="lessThan">
      <formula>0</formula>
    </cfRule>
  </conditionalFormatting>
  <conditionalFormatting sqref="E40">
    <cfRule type="cellIs" dxfId="4" priority="1" stopIfTrue="1" operator="lessThan">
      <formula>0</formula>
    </cfRule>
  </conditionalFormatting>
  <conditionalFormatting sqref="E41">
    <cfRule type="cellIs" dxfId="3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5:J10"/>
  <sheetViews>
    <sheetView zoomScale="80" zoomScaleNormal="80" workbookViewId="0">
      <selection activeCell="A27" sqref="A27"/>
    </sheetView>
  </sheetViews>
  <sheetFormatPr defaultRowHeight="14.25" x14ac:dyDescent="0.2"/>
  <cols>
    <col min="1" max="1" width="16.140625" style="111" customWidth="1"/>
    <col min="2" max="2" width="16.7109375" style="111" bestFit="1" customWidth="1"/>
    <col min="3" max="3" width="26.85546875" style="111" customWidth="1"/>
    <col min="4" max="4" width="14.42578125" style="111" customWidth="1"/>
    <col min="5" max="5" width="13.5703125" style="111" customWidth="1"/>
    <col min="6" max="6" width="14.28515625" style="111" customWidth="1"/>
    <col min="7" max="7" width="12.42578125" style="111" bestFit="1" customWidth="1"/>
    <col min="8" max="8" width="13.5703125" style="111" bestFit="1" customWidth="1"/>
    <col min="9" max="9" width="16.28515625" style="111" customWidth="1"/>
    <col min="10" max="10" width="15.42578125" style="111" customWidth="1"/>
    <col min="11" max="250" width="9.140625" style="111"/>
    <col min="251" max="252" width="18" style="111" customWidth="1"/>
    <col min="253" max="253" width="22.28515625" style="111" customWidth="1"/>
    <col min="254" max="254" width="20.140625" style="111" customWidth="1"/>
    <col min="255" max="255" width="17.28515625" style="111" customWidth="1"/>
    <col min="256" max="256" width="9.140625" style="111"/>
    <col min="257" max="257" width="13.85546875" style="111" bestFit="1" customWidth="1"/>
    <col min="258" max="258" width="16.7109375" style="111" bestFit="1" customWidth="1"/>
    <col min="259" max="259" width="12.7109375" style="111" bestFit="1" customWidth="1"/>
    <col min="260" max="506" width="9.140625" style="111"/>
    <col min="507" max="508" width="18" style="111" customWidth="1"/>
    <col min="509" max="509" width="22.28515625" style="111" customWidth="1"/>
    <col min="510" max="510" width="20.140625" style="111" customWidth="1"/>
    <col min="511" max="511" width="17.28515625" style="111" customWidth="1"/>
    <col min="512" max="512" width="9.140625" style="111"/>
    <col min="513" max="513" width="13.85546875" style="111" bestFit="1" customWidth="1"/>
    <col min="514" max="514" width="16.7109375" style="111" bestFit="1" customWidth="1"/>
    <col min="515" max="515" width="12.7109375" style="111" bestFit="1" customWidth="1"/>
    <col min="516" max="762" width="9.140625" style="111"/>
    <col min="763" max="764" width="18" style="111" customWidth="1"/>
    <col min="765" max="765" width="22.28515625" style="111" customWidth="1"/>
    <col min="766" max="766" width="20.140625" style="111" customWidth="1"/>
    <col min="767" max="767" width="17.28515625" style="111" customWidth="1"/>
    <col min="768" max="768" width="9.140625" style="111"/>
    <col min="769" max="769" width="13.85546875" style="111" bestFit="1" customWidth="1"/>
    <col min="770" max="770" width="16.7109375" style="111" bestFit="1" customWidth="1"/>
    <col min="771" max="771" width="12.7109375" style="111" bestFit="1" customWidth="1"/>
    <col min="772" max="1018" width="9.140625" style="111"/>
    <col min="1019" max="1020" width="18" style="111" customWidth="1"/>
    <col min="1021" max="1021" width="22.28515625" style="111" customWidth="1"/>
    <col min="1022" max="1022" width="20.140625" style="111" customWidth="1"/>
    <col min="1023" max="1023" width="17.28515625" style="111" customWidth="1"/>
    <col min="1024" max="1024" width="9.140625" style="111"/>
    <col min="1025" max="1025" width="13.85546875" style="111" bestFit="1" customWidth="1"/>
    <col min="1026" max="1026" width="16.7109375" style="111" bestFit="1" customWidth="1"/>
    <col min="1027" max="1027" width="12.7109375" style="111" bestFit="1" customWidth="1"/>
    <col min="1028" max="1274" width="9.140625" style="111"/>
    <col min="1275" max="1276" width="18" style="111" customWidth="1"/>
    <col min="1277" max="1277" width="22.28515625" style="111" customWidth="1"/>
    <col min="1278" max="1278" width="20.140625" style="111" customWidth="1"/>
    <col min="1279" max="1279" width="17.28515625" style="111" customWidth="1"/>
    <col min="1280" max="1280" width="9.140625" style="111"/>
    <col min="1281" max="1281" width="13.85546875" style="111" bestFit="1" customWidth="1"/>
    <col min="1282" max="1282" width="16.7109375" style="111" bestFit="1" customWidth="1"/>
    <col min="1283" max="1283" width="12.7109375" style="111" bestFit="1" customWidth="1"/>
    <col min="1284" max="1530" width="9.140625" style="111"/>
    <col min="1531" max="1532" width="18" style="111" customWidth="1"/>
    <col min="1533" max="1533" width="22.28515625" style="111" customWidth="1"/>
    <col min="1534" max="1534" width="20.140625" style="111" customWidth="1"/>
    <col min="1535" max="1535" width="17.28515625" style="111" customWidth="1"/>
    <col min="1536" max="1536" width="9.140625" style="111"/>
    <col min="1537" max="1537" width="13.85546875" style="111" bestFit="1" customWidth="1"/>
    <col min="1538" max="1538" width="16.7109375" style="111" bestFit="1" customWidth="1"/>
    <col min="1539" max="1539" width="12.7109375" style="111" bestFit="1" customWidth="1"/>
    <col min="1540" max="1786" width="9.140625" style="111"/>
    <col min="1787" max="1788" width="18" style="111" customWidth="1"/>
    <col min="1789" max="1789" width="22.28515625" style="111" customWidth="1"/>
    <col min="1790" max="1790" width="20.140625" style="111" customWidth="1"/>
    <col min="1791" max="1791" width="17.28515625" style="111" customWidth="1"/>
    <col min="1792" max="1792" width="9.140625" style="111"/>
    <col min="1793" max="1793" width="13.85546875" style="111" bestFit="1" customWidth="1"/>
    <col min="1794" max="1794" width="16.7109375" style="111" bestFit="1" customWidth="1"/>
    <col min="1795" max="1795" width="12.7109375" style="111" bestFit="1" customWidth="1"/>
    <col min="1796" max="2042" width="9.140625" style="111"/>
    <col min="2043" max="2044" width="18" style="111" customWidth="1"/>
    <col min="2045" max="2045" width="22.28515625" style="111" customWidth="1"/>
    <col min="2046" max="2046" width="20.140625" style="111" customWidth="1"/>
    <col min="2047" max="2047" width="17.28515625" style="111" customWidth="1"/>
    <col min="2048" max="2048" width="9.140625" style="111"/>
    <col min="2049" max="2049" width="13.85546875" style="111" bestFit="1" customWidth="1"/>
    <col min="2050" max="2050" width="16.7109375" style="111" bestFit="1" customWidth="1"/>
    <col min="2051" max="2051" width="12.7109375" style="111" bestFit="1" customWidth="1"/>
    <col min="2052" max="2298" width="9.140625" style="111"/>
    <col min="2299" max="2300" width="18" style="111" customWidth="1"/>
    <col min="2301" max="2301" width="22.28515625" style="111" customWidth="1"/>
    <col min="2302" max="2302" width="20.140625" style="111" customWidth="1"/>
    <col min="2303" max="2303" width="17.28515625" style="111" customWidth="1"/>
    <col min="2304" max="2304" width="9.140625" style="111"/>
    <col min="2305" max="2305" width="13.85546875" style="111" bestFit="1" customWidth="1"/>
    <col min="2306" max="2306" width="16.7109375" style="111" bestFit="1" customWidth="1"/>
    <col min="2307" max="2307" width="12.7109375" style="111" bestFit="1" customWidth="1"/>
    <col min="2308" max="2554" width="9.140625" style="111"/>
    <col min="2555" max="2556" width="18" style="111" customWidth="1"/>
    <col min="2557" max="2557" width="22.28515625" style="111" customWidth="1"/>
    <col min="2558" max="2558" width="20.140625" style="111" customWidth="1"/>
    <col min="2559" max="2559" width="17.28515625" style="111" customWidth="1"/>
    <col min="2560" max="2560" width="9.140625" style="111"/>
    <col min="2561" max="2561" width="13.85546875" style="111" bestFit="1" customWidth="1"/>
    <col min="2562" max="2562" width="16.7109375" style="111" bestFit="1" customWidth="1"/>
    <col min="2563" max="2563" width="12.7109375" style="111" bestFit="1" customWidth="1"/>
    <col min="2564" max="2810" width="9.140625" style="111"/>
    <col min="2811" max="2812" width="18" style="111" customWidth="1"/>
    <col min="2813" max="2813" width="22.28515625" style="111" customWidth="1"/>
    <col min="2814" max="2814" width="20.140625" style="111" customWidth="1"/>
    <col min="2815" max="2815" width="17.28515625" style="111" customWidth="1"/>
    <col min="2816" max="2816" width="9.140625" style="111"/>
    <col min="2817" max="2817" width="13.85546875" style="111" bestFit="1" customWidth="1"/>
    <col min="2818" max="2818" width="16.7109375" style="111" bestFit="1" customWidth="1"/>
    <col min="2819" max="2819" width="12.7109375" style="111" bestFit="1" customWidth="1"/>
    <col min="2820" max="3066" width="9.140625" style="111"/>
    <col min="3067" max="3068" width="18" style="111" customWidth="1"/>
    <col min="3069" max="3069" width="22.28515625" style="111" customWidth="1"/>
    <col min="3070" max="3070" width="20.140625" style="111" customWidth="1"/>
    <col min="3071" max="3071" width="17.28515625" style="111" customWidth="1"/>
    <col min="3072" max="3072" width="9.140625" style="111"/>
    <col min="3073" max="3073" width="13.85546875" style="111" bestFit="1" customWidth="1"/>
    <col min="3074" max="3074" width="16.7109375" style="111" bestFit="1" customWidth="1"/>
    <col min="3075" max="3075" width="12.7109375" style="111" bestFit="1" customWidth="1"/>
    <col min="3076" max="3322" width="9.140625" style="111"/>
    <col min="3323" max="3324" width="18" style="111" customWidth="1"/>
    <col min="3325" max="3325" width="22.28515625" style="111" customWidth="1"/>
    <col min="3326" max="3326" width="20.140625" style="111" customWidth="1"/>
    <col min="3327" max="3327" width="17.28515625" style="111" customWidth="1"/>
    <col min="3328" max="3328" width="9.140625" style="111"/>
    <col min="3329" max="3329" width="13.85546875" style="111" bestFit="1" customWidth="1"/>
    <col min="3330" max="3330" width="16.7109375" style="111" bestFit="1" customWidth="1"/>
    <col min="3331" max="3331" width="12.7109375" style="111" bestFit="1" customWidth="1"/>
    <col min="3332" max="3578" width="9.140625" style="111"/>
    <col min="3579" max="3580" width="18" style="111" customWidth="1"/>
    <col min="3581" max="3581" width="22.28515625" style="111" customWidth="1"/>
    <col min="3582" max="3582" width="20.140625" style="111" customWidth="1"/>
    <col min="3583" max="3583" width="17.28515625" style="111" customWidth="1"/>
    <col min="3584" max="3584" width="9.140625" style="111"/>
    <col min="3585" max="3585" width="13.85546875" style="111" bestFit="1" customWidth="1"/>
    <col min="3586" max="3586" width="16.7109375" style="111" bestFit="1" customWidth="1"/>
    <col min="3587" max="3587" width="12.7109375" style="111" bestFit="1" customWidth="1"/>
    <col min="3588" max="3834" width="9.140625" style="111"/>
    <col min="3835" max="3836" width="18" style="111" customWidth="1"/>
    <col min="3837" max="3837" width="22.28515625" style="111" customWidth="1"/>
    <col min="3838" max="3838" width="20.140625" style="111" customWidth="1"/>
    <col min="3839" max="3839" width="17.28515625" style="111" customWidth="1"/>
    <col min="3840" max="3840" width="9.140625" style="111"/>
    <col min="3841" max="3841" width="13.85546875" style="111" bestFit="1" customWidth="1"/>
    <col min="3842" max="3842" width="16.7109375" style="111" bestFit="1" customWidth="1"/>
    <col min="3843" max="3843" width="12.7109375" style="111" bestFit="1" customWidth="1"/>
    <col min="3844" max="4090" width="9.140625" style="111"/>
    <col min="4091" max="4092" width="18" style="111" customWidth="1"/>
    <col min="4093" max="4093" width="22.28515625" style="111" customWidth="1"/>
    <col min="4094" max="4094" width="20.140625" style="111" customWidth="1"/>
    <col min="4095" max="4095" width="17.28515625" style="111" customWidth="1"/>
    <col min="4096" max="4096" width="9.140625" style="111"/>
    <col min="4097" max="4097" width="13.85546875" style="111" bestFit="1" customWidth="1"/>
    <col min="4098" max="4098" width="16.7109375" style="111" bestFit="1" customWidth="1"/>
    <col min="4099" max="4099" width="12.7109375" style="111" bestFit="1" customWidth="1"/>
    <col min="4100" max="4346" width="9.140625" style="111"/>
    <col min="4347" max="4348" width="18" style="111" customWidth="1"/>
    <col min="4349" max="4349" width="22.28515625" style="111" customWidth="1"/>
    <col min="4350" max="4350" width="20.140625" style="111" customWidth="1"/>
    <col min="4351" max="4351" width="17.28515625" style="111" customWidth="1"/>
    <col min="4352" max="4352" width="9.140625" style="111"/>
    <col min="4353" max="4353" width="13.85546875" style="111" bestFit="1" customWidth="1"/>
    <col min="4354" max="4354" width="16.7109375" style="111" bestFit="1" customWidth="1"/>
    <col min="4355" max="4355" width="12.7109375" style="111" bestFit="1" customWidth="1"/>
    <col min="4356" max="4602" width="9.140625" style="111"/>
    <col min="4603" max="4604" width="18" style="111" customWidth="1"/>
    <col min="4605" max="4605" width="22.28515625" style="111" customWidth="1"/>
    <col min="4606" max="4606" width="20.140625" style="111" customWidth="1"/>
    <col min="4607" max="4607" width="17.28515625" style="111" customWidth="1"/>
    <col min="4608" max="4608" width="9.140625" style="111"/>
    <col min="4609" max="4609" width="13.85546875" style="111" bestFit="1" customWidth="1"/>
    <col min="4610" max="4610" width="16.7109375" style="111" bestFit="1" customWidth="1"/>
    <col min="4611" max="4611" width="12.7109375" style="111" bestFit="1" customWidth="1"/>
    <col min="4612" max="4858" width="9.140625" style="111"/>
    <col min="4859" max="4860" width="18" style="111" customWidth="1"/>
    <col min="4861" max="4861" width="22.28515625" style="111" customWidth="1"/>
    <col min="4862" max="4862" width="20.140625" style="111" customWidth="1"/>
    <col min="4863" max="4863" width="17.28515625" style="111" customWidth="1"/>
    <col min="4864" max="4864" width="9.140625" style="111"/>
    <col min="4865" max="4865" width="13.85546875" style="111" bestFit="1" customWidth="1"/>
    <col min="4866" max="4866" width="16.7109375" style="111" bestFit="1" customWidth="1"/>
    <col min="4867" max="4867" width="12.7109375" style="111" bestFit="1" customWidth="1"/>
    <col min="4868" max="5114" width="9.140625" style="111"/>
    <col min="5115" max="5116" width="18" style="111" customWidth="1"/>
    <col min="5117" max="5117" width="22.28515625" style="111" customWidth="1"/>
    <col min="5118" max="5118" width="20.140625" style="111" customWidth="1"/>
    <col min="5119" max="5119" width="17.28515625" style="111" customWidth="1"/>
    <col min="5120" max="5120" width="9.140625" style="111"/>
    <col min="5121" max="5121" width="13.85546875" style="111" bestFit="1" customWidth="1"/>
    <col min="5122" max="5122" width="16.7109375" style="111" bestFit="1" customWidth="1"/>
    <col min="5123" max="5123" width="12.7109375" style="111" bestFit="1" customWidth="1"/>
    <col min="5124" max="5370" width="9.140625" style="111"/>
    <col min="5371" max="5372" width="18" style="111" customWidth="1"/>
    <col min="5373" max="5373" width="22.28515625" style="111" customWidth="1"/>
    <col min="5374" max="5374" width="20.140625" style="111" customWidth="1"/>
    <col min="5375" max="5375" width="17.28515625" style="111" customWidth="1"/>
    <col min="5376" max="5376" width="9.140625" style="111"/>
    <col min="5377" max="5377" width="13.85546875" style="111" bestFit="1" customWidth="1"/>
    <col min="5378" max="5378" width="16.7109375" style="111" bestFit="1" customWidth="1"/>
    <col min="5379" max="5379" width="12.7109375" style="111" bestFit="1" customWidth="1"/>
    <col min="5380" max="5626" width="9.140625" style="111"/>
    <col min="5627" max="5628" width="18" style="111" customWidth="1"/>
    <col min="5629" max="5629" width="22.28515625" style="111" customWidth="1"/>
    <col min="5630" max="5630" width="20.140625" style="111" customWidth="1"/>
    <col min="5631" max="5631" width="17.28515625" style="111" customWidth="1"/>
    <col min="5632" max="5632" width="9.140625" style="111"/>
    <col min="5633" max="5633" width="13.85546875" style="111" bestFit="1" customWidth="1"/>
    <col min="5634" max="5634" width="16.7109375" style="111" bestFit="1" customWidth="1"/>
    <col min="5635" max="5635" width="12.7109375" style="111" bestFit="1" customWidth="1"/>
    <col min="5636" max="5882" width="9.140625" style="111"/>
    <col min="5883" max="5884" width="18" style="111" customWidth="1"/>
    <col min="5885" max="5885" width="22.28515625" style="111" customWidth="1"/>
    <col min="5886" max="5886" width="20.140625" style="111" customWidth="1"/>
    <col min="5887" max="5887" width="17.28515625" style="111" customWidth="1"/>
    <col min="5888" max="5888" width="9.140625" style="111"/>
    <col min="5889" max="5889" width="13.85546875" style="111" bestFit="1" customWidth="1"/>
    <col min="5890" max="5890" width="16.7109375" style="111" bestFit="1" customWidth="1"/>
    <col min="5891" max="5891" width="12.7109375" style="111" bestFit="1" customWidth="1"/>
    <col min="5892" max="6138" width="9.140625" style="111"/>
    <col min="6139" max="6140" width="18" style="111" customWidth="1"/>
    <col min="6141" max="6141" width="22.28515625" style="111" customWidth="1"/>
    <col min="6142" max="6142" width="20.140625" style="111" customWidth="1"/>
    <col min="6143" max="6143" width="17.28515625" style="111" customWidth="1"/>
    <col min="6144" max="6144" width="9.140625" style="111"/>
    <col min="6145" max="6145" width="13.85546875" style="111" bestFit="1" customWidth="1"/>
    <col min="6146" max="6146" width="16.7109375" style="111" bestFit="1" customWidth="1"/>
    <col min="6147" max="6147" width="12.7109375" style="111" bestFit="1" customWidth="1"/>
    <col min="6148" max="6394" width="9.140625" style="111"/>
    <col min="6395" max="6396" width="18" style="111" customWidth="1"/>
    <col min="6397" max="6397" width="22.28515625" style="111" customWidth="1"/>
    <col min="6398" max="6398" width="20.140625" style="111" customWidth="1"/>
    <col min="6399" max="6399" width="17.28515625" style="111" customWidth="1"/>
    <col min="6400" max="6400" width="9.140625" style="111"/>
    <col min="6401" max="6401" width="13.85546875" style="111" bestFit="1" customWidth="1"/>
    <col min="6402" max="6402" width="16.7109375" style="111" bestFit="1" customWidth="1"/>
    <col min="6403" max="6403" width="12.7109375" style="111" bestFit="1" customWidth="1"/>
    <col min="6404" max="6650" width="9.140625" style="111"/>
    <col min="6651" max="6652" width="18" style="111" customWidth="1"/>
    <col min="6653" max="6653" width="22.28515625" style="111" customWidth="1"/>
    <col min="6654" max="6654" width="20.140625" style="111" customWidth="1"/>
    <col min="6655" max="6655" width="17.28515625" style="111" customWidth="1"/>
    <col min="6656" max="6656" width="9.140625" style="111"/>
    <col min="6657" max="6657" width="13.85546875" style="111" bestFit="1" customWidth="1"/>
    <col min="6658" max="6658" width="16.7109375" style="111" bestFit="1" customWidth="1"/>
    <col min="6659" max="6659" width="12.7109375" style="111" bestFit="1" customWidth="1"/>
    <col min="6660" max="6906" width="9.140625" style="111"/>
    <col min="6907" max="6908" width="18" style="111" customWidth="1"/>
    <col min="6909" max="6909" width="22.28515625" style="111" customWidth="1"/>
    <col min="6910" max="6910" width="20.140625" style="111" customWidth="1"/>
    <col min="6911" max="6911" width="17.28515625" style="111" customWidth="1"/>
    <col min="6912" max="6912" width="9.140625" style="111"/>
    <col min="6913" max="6913" width="13.85546875" style="111" bestFit="1" customWidth="1"/>
    <col min="6914" max="6914" width="16.7109375" style="111" bestFit="1" customWidth="1"/>
    <col min="6915" max="6915" width="12.7109375" style="111" bestFit="1" customWidth="1"/>
    <col min="6916" max="7162" width="9.140625" style="111"/>
    <col min="7163" max="7164" width="18" style="111" customWidth="1"/>
    <col min="7165" max="7165" width="22.28515625" style="111" customWidth="1"/>
    <col min="7166" max="7166" width="20.140625" style="111" customWidth="1"/>
    <col min="7167" max="7167" width="17.28515625" style="111" customWidth="1"/>
    <col min="7168" max="7168" width="9.140625" style="111"/>
    <col min="7169" max="7169" width="13.85546875" style="111" bestFit="1" customWidth="1"/>
    <col min="7170" max="7170" width="16.7109375" style="111" bestFit="1" customWidth="1"/>
    <col min="7171" max="7171" width="12.7109375" style="111" bestFit="1" customWidth="1"/>
    <col min="7172" max="7418" width="9.140625" style="111"/>
    <col min="7419" max="7420" width="18" style="111" customWidth="1"/>
    <col min="7421" max="7421" width="22.28515625" style="111" customWidth="1"/>
    <col min="7422" max="7422" width="20.140625" style="111" customWidth="1"/>
    <col min="7423" max="7423" width="17.28515625" style="111" customWidth="1"/>
    <col min="7424" max="7424" width="9.140625" style="111"/>
    <col min="7425" max="7425" width="13.85546875" style="111" bestFit="1" customWidth="1"/>
    <col min="7426" max="7426" width="16.7109375" style="111" bestFit="1" customWidth="1"/>
    <col min="7427" max="7427" width="12.7109375" style="111" bestFit="1" customWidth="1"/>
    <col min="7428" max="7674" width="9.140625" style="111"/>
    <col min="7675" max="7676" width="18" style="111" customWidth="1"/>
    <col min="7677" max="7677" width="22.28515625" style="111" customWidth="1"/>
    <col min="7678" max="7678" width="20.140625" style="111" customWidth="1"/>
    <col min="7679" max="7679" width="17.28515625" style="111" customWidth="1"/>
    <col min="7680" max="7680" width="9.140625" style="111"/>
    <col min="7681" max="7681" width="13.85546875" style="111" bestFit="1" customWidth="1"/>
    <col min="7682" max="7682" width="16.7109375" style="111" bestFit="1" customWidth="1"/>
    <col min="7683" max="7683" width="12.7109375" style="111" bestFit="1" customWidth="1"/>
    <col min="7684" max="7930" width="9.140625" style="111"/>
    <col min="7931" max="7932" width="18" style="111" customWidth="1"/>
    <col min="7933" max="7933" width="22.28515625" style="111" customWidth="1"/>
    <col min="7934" max="7934" width="20.140625" style="111" customWidth="1"/>
    <col min="7935" max="7935" width="17.28515625" style="111" customWidth="1"/>
    <col min="7936" max="7936" width="9.140625" style="111"/>
    <col min="7937" max="7937" width="13.85546875" style="111" bestFit="1" customWidth="1"/>
    <col min="7938" max="7938" width="16.7109375" style="111" bestFit="1" customWidth="1"/>
    <col min="7939" max="7939" width="12.7109375" style="111" bestFit="1" customWidth="1"/>
    <col min="7940" max="8186" width="9.140625" style="111"/>
    <col min="8187" max="8188" width="18" style="111" customWidth="1"/>
    <col min="8189" max="8189" width="22.28515625" style="111" customWidth="1"/>
    <col min="8190" max="8190" width="20.140625" style="111" customWidth="1"/>
    <col min="8191" max="8191" width="17.28515625" style="111" customWidth="1"/>
    <col min="8192" max="8192" width="9.140625" style="111"/>
    <col min="8193" max="8193" width="13.85546875" style="111" bestFit="1" customWidth="1"/>
    <col min="8194" max="8194" width="16.7109375" style="111" bestFit="1" customWidth="1"/>
    <col min="8195" max="8195" width="12.7109375" style="111" bestFit="1" customWidth="1"/>
    <col min="8196" max="8442" width="9.140625" style="111"/>
    <col min="8443" max="8444" width="18" style="111" customWidth="1"/>
    <col min="8445" max="8445" width="22.28515625" style="111" customWidth="1"/>
    <col min="8446" max="8446" width="20.140625" style="111" customWidth="1"/>
    <col min="8447" max="8447" width="17.28515625" style="111" customWidth="1"/>
    <col min="8448" max="8448" width="9.140625" style="111"/>
    <col min="8449" max="8449" width="13.85546875" style="111" bestFit="1" customWidth="1"/>
    <col min="8450" max="8450" width="16.7109375" style="111" bestFit="1" customWidth="1"/>
    <col min="8451" max="8451" width="12.7109375" style="111" bestFit="1" customWidth="1"/>
    <col min="8452" max="8698" width="9.140625" style="111"/>
    <col min="8699" max="8700" width="18" style="111" customWidth="1"/>
    <col min="8701" max="8701" width="22.28515625" style="111" customWidth="1"/>
    <col min="8702" max="8702" width="20.140625" style="111" customWidth="1"/>
    <col min="8703" max="8703" width="17.28515625" style="111" customWidth="1"/>
    <col min="8704" max="8704" width="9.140625" style="111"/>
    <col min="8705" max="8705" width="13.85546875" style="111" bestFit="1" customWidth="1"/>
    <col min="8706" max="8706" width="16.7109375" style="111" bestFit="1" customWidth="1"/>
    <col min="8707" max="8707" width="12.7109375" style="111" bestFit="1" customWidth="1"/>
    <col min="8708" max="8954" width="9.140625" style="111"/>
    <col min="8955" max="8956" width="18" style="111" customWidth="1"/>
    <col min="8957" max="8957" width="22.28515625" style="111" customWidth="1"/>
    <col min="8958" max="8958" width="20.140625" style="111" customWidth="1"/>
    <col min="8959" max="8959" width="17.28515625" style="111" customWidth="1"/>
    <col min="8960" max="8960" width="9.140625" style="111"/>
    <col min="8961" max="8961" width="13.85546875" style="111" bestFit="1" customWidth="1"/>
    <col min="8962" max="8962" width="16.7109375" style="111" bestFit="1" customWidth="1"/>
    <col min="8963" max="8963" width="12.7109375" style="111" bestFit="1" customWidth="1"/>
    <col min="8964" max="9210" width="9.140625" style="111"/>
    <col min="9211" max="9212" width="18" style="111" customWidth="1"/>
    <col min="9213" max="9213" width="22.28515625" style="111" customWidth="1"/>
    <col min="9214" max="9214" width="20.140625" style="111" customWidth="1"/>
    <col min="9215" max="9215" width="17.28515625" style="111" customWidth="1"/>
    <col min="9216" max="9216" width="9.140625" style="111"/>
    <col min="9217" max="9217" width="13.85546875" style="111" bestFit="1" customWidth="1"/>
    <col min="9218" max="9218" width="16.7109375" style="111" bestFit="1" customWidth="1"/>
    <col min="9219" max="9219" width="12.7109375" style="111" bestFit="1" customWidth="1"/>
    <col min="9220" max="9466" width="9.140625" style="111"/>
    <col min="9467" max="9468" width="18" style="111" customWidth="1"/>
    <col min="9469" max="9469" width="22.28515625" style="111" customWidth="1"/>
    <col min="9470" max="9470" width="20.140625" style="111" customWidth="1"/>
    <col min="9471" max="9471" width="17.28515625" style="111" customWidth="1"/>
    <col min="9472" max="9472" width="9.140625" style="111"/>
    <col min="9473" max="9473" width="13.85546875" style="111" bestFit="1" customWidth="1"/>
    <col min="9474" max="9474" width="16.7109375" style="111" bestFit="1" customWidth="1"/>
    <col min="9475" max="9475" width="12.7109375" style="111" bestFit="1" customWidth="1"/>
    <col min="9476" max="9722" width="9.140625" style="111"/>
    <col min="9723" max="9724" width="18" style="111" customWidth="1"/>
    <col min="9725" max="9725" width="22.28515625" style="111" customWidth="1"/>
    <col min="9726" max="9726" width="20.140625" style="111" customWidth="1"/>
    <col min="9727" max="9727" width="17.28515625" style="111" customWidth="1"/>
    <col min="9728" max="9728" width="9.140625" style="111"/>
    <col min="9729" max="9729" width="13.85546875" style="111" bestFit="1" customWidth="1"/>
    <col min="9730" max="9730" width="16.7109375" style="111" bestFit="1" customWidth="1"/>
    <col min="9731" max="9731" width="12.7109375" style="111" bestFit="1" customWidth="1"/>
    <col min="9732" max="9978" width="9.140625" style="111"/>
    <col min="9979" max="9980" width="18" style="111" customWidth="1"/>
    <col min="9981" max="9981" width="22.28515625" style="111" customWidth="1"/>
    <col min="9982" max="9982" width="20.140625" style="111" customWidth="1"/>
    <col min="9983" max="9983" width="17.28515625" style="111" customWidth="1"/>
    <col min="9984" max="9984" width="9.140625" style="111"/>
    <col min="9985" max="9985" width="13.85546875" style="111" bestFit="1" customWidth="1"/>
    <col min="9986" max="9986" width="16.7109375" style="111" bestFit="1" customWidth="1"/>
    <col min="9987" max="9987" width="12.7109375" style="111" bestFit="1" customWidth="1"/>
    <col min="9988" max="10234" width="9.140625" style="111"/>
    <col min="10235" max="10236" width="18" style="111" customWidth="1"/>
    <col min="10237" max="10237" width="22.28515625" style="111" customWidth="1"/>
    <col min="10238" max="10238" width="20.140625" style="111" customWidth="1"/>
    <col min="10239" max="10239" width="17.28515625" style="111" customWidth="1"/>
    <col min="10240" max="10240" width="9.140625" style="111"/>
    <col min="10241" max="10241" width="13.85546875" style="111" bestFit="1" customWidth="1"/>
    <col min="10242" max="10242" width="16.7109375" style="111" bestFit="1" customWidth="1"/>
    <col min="10243" max="10243" width="12.7109375" style="111" bestFit="1" customWidth="1"/>
    <col min="10244" max="10490" width="9.140625" style="111"/>
    <col min="10491" max="10492" width="18" style="111" customWidth="1"/>
    <col min="10493" max="10493" width="22.28515625" style="111" customWidth="1"/>
    <col min="10494" max="10494" width="20.140625" style="111" customWidth="1"/>
    <col min="10495" max="10495" width="17.28515625" style="111" customWidth="1"/>
    <col min="10496" max="10496" width="9.140625" style="111"/>
    <col min="10497" max="10497" width="13.85546875" style="111" bestFit="1" customWidth="1"/>
    <col min="10498" max="10498" width="16.7109375" style="111" bestFit="1" customWidth="1"/>
    <col min="10499" max="10499" width="12.7109375" style="111" bestFit="1" customWidth="1"/>
    <col min="10500" max="10746" width="9.140625" style="111"/>
    <col min="10747" max="10748" width="18" style="111" customWidth="1"/>
    <col min="10749" max="10749" width="22.28515625" style="111" customWidth="1"/>
    <col min="10750" max="10750" width="20.140625" style="111" customWidth="1"/>
    <col min="10751" max="10751" width="17.28515625" style="111" customWidth="1"/>
    <col min="10752" max="10752" width="9.140625" style="111"/>
    <col min="10753" max="10753" width="13.85546875" style="111" bestFit="1" customWidth="1"/>
    <col min="10754" max="10754" width="16.7109375" style="111" bestFit="1" customWidth="1"/>
    <col min="10755" max="10755" width="12.7109375" style="111" bestFit="1" customWidth="1"/>
    <col min="10756" max="11002" width="9.140625" style="111"/>
    <col min="11003" max="11004" width="18" style="111" customWidth="1"/>
    <col min="11005" max="11005" width="22.28515625" style="111" customWidth="1"/>
    <col min="11006" max="11006" width="20.140625" style="111" customWidth="1"/>
    <col min="11007" max="11007" width="17.28515625" style="111" customWidth="1"/>
    <col min="11008" max="11008" width="9.140625" style="111"/>
    <col min="11009" max="11009" width="13.85546875" style="111" bestFit="1" customWidth="1"/>
    <col min="11010" max="11010" width="16.7109375" style="111" bestFit="1" customWidth="1"/>
    <col min="11011" max="11011" width="12.7109375" style="111" bestFit="1" customWidth="1"/>
    <col min="11012" max="11258" width="9.140625" style="111"/>
    <col min="11259" max="11260" width="18" style="111" customWidth="1"/>
    <col min="11261" max="11261" width="22.28515625" style="111" customWidth="1"/>
    <col min="11262" max="11262" width="20.140625" style="111" customWidth="1"/>
    <col min="11263" max="11263" width="17.28515625" style="111" customWidth="1"/>
    <col min="11264" max="11264" width="9.140625" style="111"/>
    <col min="11265" max="11265" width="13.85546875" style="111" bestFit="1" customWidth="1"/>
    <col min="11266" max="11266" width="16.7109375" style="111" bestFit="1" customWidth="1"/>
    <col min="11267" max="11267" width="12.7109375" style="111" bestFit="1" customWidth="1"/>
    <col min="11268" max="11514" width="9.140625" style="111"/>
    <col min="11515" max="11516" width="18" style="111" customWidth="1"/>
    <col min="11517" max="11517" width="22.28515625" style="111" customWidth="1"/>
    <col min="11518" max="11518" width="20.140625" style="111" customWidth="1"/>
    <col min="11519" max="11519" width="17.28515625" style="111" customWidth="1"/>
    <col min="11520" max="11520" width="9.140625" style="111"/>
    <col min="11521" max="11521" width="13.85546875" style="111" bestFit="1" customWidth="1"/>
    <col min="11522" max="11522" width="16.7109375" style="111" bestFit="1" customWidth="1"/>
    <col min="11523" max="11523" width="12.7109375" style="111" bestFit="1" customWidth="1"/>
    <col min="11524" max="11770" width="9.140625" style="111"/>
    <col min="11771" max="11772" width="18" style="111" customWidth="1"/>
    <col min="11773" max="11773" width="22.28515625" style="111" customWidth="1"/>
    <col min="11774" max="11774" width="20.140625" style="111" customWidth="1"/>
    <col min="11775" max="11775" width="17.28515625" style="111" customWidth="1"/>
    <col min="11776" max="11776" width="9.140625" style="111"/>
    <col min="11777" max="11777" width="13.85546875" style="111" bestFit="1" customWidth="1"/>
    <col min="11778" max="11778" width="16.7109375" style="111" bestFit="1" customWidth="1"/>
    <col min="11779" max="11779" width="12.7109375" style="111" bestFit="1" customWidth="1"/>
    <col min="11780" max="12026" width="9.140625" style="111"/>
    <col min="12027" max="12028" width="18" style="111" customWidth="1"/>
    <col min="12029" max="12029" width="22.28515625" style="111" customWidth="1"/>
    <col min="12030" max="12030" width="20.140625" style="111" customWidth="1"/>
    <col min="12031" max="12031" width="17.28515625" style="111" customWidth="1"/>
    <col min="12032" max="12032" width="9.140625" style="111"/>
    <col min="12033" max="12033" width="13.85546875" style="111" bestFit="1" customWidth="1"/>
    <col min="12034" max="12034" width="16.7109375" style="111" bestFit="1" customWidth="1"/>
    <col min="12035" max="12035" width="12.7109375" style="111" bestFit="1" customWidth="1"/>
    <col min="12036" max="12282" width="9.140625" style="111"/>
    <col min="12283" max="12284" width="18" style="111" customWidth="1"/>
    <col min="12285" max="12285" width="22.28515625" style="111" customWidth="1"/>
    <col min="12286" max="12286" width="20.140625" style="111" customWidth="1"/>
    <col min="12287" max="12287" width="17.28515625" style="111" customWidth="1"/>
    <col min="12288" max="12288" width="9.140625" style="111"/>
    <col min="12289" max="12289" width="13.85546875" style="111" bestFit="1" customWidth="1"/>
    <col min="12290" max="12290" width="16.7109375" style="111" bestFit="1" customWidth="1"/>
    <col min="12291" max="12291" width="12.7109375" style="111" bestFit="1" customWidth="1"/>
    <col min="12292" max="12538" width="9.140625" style="111"/>
    <col min="12539" max="12540" width="18" style="111" customWidth="1"/>
    <col min="12541" max="12541" width="22.28515625" style="111" customWidth="1"/>
    <col min="12542" max="12542" width="20.140625" style="111" customWidth="1"/>
    <col min="12543" max="12543" width="17.28515625" style="111" customWidth="1"/>
    <col min="12544" max="12544" width="9.140625" style="111"/>
    <col min="12545" max="12545" width="13.85546875" style="111" bestFit="1" customWidth="1"/>
    <col min="12546" max="12546" width="16.7109375" style="111" bestFit="1" customWidth="1"/>
    <col min="12547" max="12547" width="12.7109375" style="111" bestFit="1" customWidth="1"/>
    <col min="12548" max="12794" width="9.140625" style="111"/>
    <col min="12795" max="12796" width="18" style="111" customWidth="1"/>
    <col min="12797" max="12797" width="22.28515625" style="111" customWidth="1"/>
    <col min="12798" max="12798" width="20.140625" style="111" customWidth="1"/>
    <col min="12799" max="12799" width="17.28515625" style="111" customWidth="1"/>
    <col min="12800" max="12800" width="9.140625" style="111"/>
    <col min="12801" max="12801" width="13.85546875" style="111" bestFit="1" customWidth="1"/>
    <col min="12802" max="12802" width="16.7109375" style="111" bestFit="1" customWidth="1"/>
    <col min="12803" max="12803" width="12.7109375" style="111" bestFit="1" customWidth="1"/>
    <col min="12804" max="13050" width="9.140625" style="111"/>
    <col min="13051" max="13052" width="18" style="111" customWidth="1"/>
    <col min="13053" max="13053" width="22.28515625" style="111" customWidth="1"/>
    <col min="13054" max="13054" width="20.140625" style="111" customWidth="1"/>
    <col min="13055" max="13055" width="17.28515625" style="111" customWidth="1"/>
    <col min="13056" max="13056" width="9.140625" style="111"/>
    <col min="13057" max="13057" width="13.85546875" style="111" bestFit="1" customWidth="1"/>
    <col min="13058" max="13058" width="16.7109375" style="111" bestFit="1" customWidth="1"/>
    <col min="13059" max="13059" width="12.7109375" style="111" bestFit="1" customWidth="1"/>
    <col min="13060" max="13306" width="9.140625" style="111"/>
    <col min="13307" max="13308" width="18" style="111" customWidth="1"/>
    <col min="13309" max="13309" width="22.28515625" style="111" customWidth="1"/>
    <col min="13310" max="13310" width="20.140625" style="111" customWidth="1"/>
    <col min="13311" max="13311" width="17.28515625" style="111" customWidth="1"/>
    <col min="13312" max="13312" width="9.140625" style="111"/>
    <col min="13313" max="13313" width="13.85546875" style="111" bestFit="1" customWidth="1"/>
    <col min="13314" max="13314" width="16.7109375" style="111" bestFit="1" customWidth="1"/>
    <col min="13315" max="13315" width="12.7109375" style="111" bestFit="1" customWidth="1"/>
    <col min="13316" max="13562" width="9.140625" style="111"/>
    <col min="13563" max="13564" width="18" style="111" customWidth="1"/>
    <col min="13565" max="13565" width="22.28515625" style="111" customWidth="1"/>
    <col min="13566" max="13566" width="20.140625" style="111" customWidth="1"/>
    <col min="13567" max="13567" width="17.28515625" style="111" customWidth="1"/>
    <col min="13568" max="13568" width="9.140625" style="111"/>
    <col min="13569" max="13569" width="13.85546875" style="111" bestFit="1" customWidth="1"/>
    <col min="13570" max="13570" width="16.7109375" style="111" bestFit="1" customWidth="1"/>
    <col min="13571" max="13571" width="12.7109375" style="111" bestFit="1" customWidth="1"/>
    <col min="13572" max="13818" width="9.140625" style="111"/>
    <col min="13819" max="13820" width="18" style="111" customWidth="1"/>
    <col min="13821" max="13821" width="22.28515625" style="111" customWidth="1"/>
    <col min="13822" max="13822" width="20.140625" style="111" customWidth="1"/>
    <col min="13823" max="13823" width="17.28515625" style="111" customWidth="1"/>
    <col min="13824" max="13824" width="9.140625" style="111"/>
    <col min="13825" max="13825" width="13.85546875" style="111" bestFit="1" customWidth="1"/>
    <col min="13826" max="13826" width="16.7109375" style="111" bestFit="1" customWidth="1"/>
    <col min="13827" max="13827" width="12.7109375" style="111" bestFit="1" customWidth="1"/>
    <col min="13828" max="14074" width="9.140625" style="111"/>
    <col min="14075" max="14076" width="18" style="111" customWidth="1"/>
    <col min="14077" max="14077" width="22.28515625" style="111" customWidth="1"/>
    <col min="14078" max="14078" width="20.140625" style="111" customWidth="1"/>
    <col min="14079" max="14079" width="17.28515625" style="111" customWidth="1"/>
    <col min="14080" max="14080" width="9.140625" style="111"/>
    <col min="14081" max="14081" width="13.85546875" style="111" bestFit="1" customWidth="1"/>
    <col min="14082" max="14082" width="16.7109375" style="111" bestFit="1" customWidth="1"/>
    <col min="14083" max="14083" width="12.7109375" style="111" bestFit="1" customWidth="1"/>
    <col min="14084" max="14330" width="9.140625" style="111"/>
    <col min="14331" max="14332" width="18" style="111" customWidth="1"/>
    <col min="14333" max="14333" width="22.28515625" style="111" customWidth="1"/>
    <col min="14334" max="14334" width="20.140625" style="111" customWidth="1"/>
    <col min="14335" max="14335" width="17.28515625" style="111" customWidth="1"/>
    <col min="14336" max="14336" width="9.140625" style="111"/>
    <col min="14337" max="14337" width="13.85546875" style="111" bestFit="1" customWidth="1"/>
    <col min="14338" max="14338" width="16.7109375" style="111" bestFit="1" customWidth="1"/>
    <col min="14339" max="14339" width="12.7109375" style="111" bestFit="1" customWidth="1"/>
    <col min="14340" max="14586" width="9.140625" style="111"/>
    <col min="14587" max="14588" width="18" style="111" customWidth="1"/>
    <col min="14589" max="14589" width="22.28515625" style="111" customWidth="1"/>
    <col min="14590" max="14590" width="20.140625" style="111" customWidth="1"/>
    <col min="14591" max="14591" width="17.28515625" style="111" customWidth="1"/>
    <col min="14592" max="14592" width="9.140625" style="111"/>
    <col min="14593" max="14593" width="13.85546875" style="111" bestFit="1" customWidth="1"/>
    <col min="14594" max="14594" width="16.7109375" style="111" bestFit="1" customWidth="1"/>
    <col min="14595" max="14595" width="12.7109375" style="111" bestFit="1" customWidth="1"/>
    <col min="14596" max="14842" width="9.140625" style="111"/>
    <col min="14843" max="14844" width="18" style="111" customWidth="1"/>
    <col min="14845" max="14845" width="22.28515625" style="111" customWidth="1"/>
    <col min="14846" max="14846" width="20.140625" style="111" customWidth="1"/>
    <col min="14847" max="14847" width="17.28515625" style="111" customWidth="1"/>
    <col min="14848" max="14848" width="9.140625" style="111"/>
    <col min="14849" max="14849" width="13.85546875" style="111" bestFit="1" customWidth="1"/>
    <col min="14850" max="14850" width="16.7109375" style="111" bestFit="1" customWidth="1"/>
    <col min="14851" max="14851" width="12.7109375" style="111" bestFit="1" customWidth="1"/>
    <col min="14852" max="15098" width="9.140625" style="111"/>
    <col min="15099" max="15100" width="18" style="111" customWidth="1"/>
    <col min="15101" max="15101" width="22.28515625" style="111" customWidth="1"/>
    <col min="15102" max="15102" width="20.140625" style="111" customWidth="1"/>
    <col min="15103" max="15103" width="17.28515625" style="111" customWidth="1"/>
    <col min="15104" max="15104" width="9.140625" style="111"/>
    <col min="15105" max="15105" width="13.85546875" style="111" bestFit="1" customWidth="1"/>
    <col min="15106" max="15106" width="16.7109375" style="111" bestFit="1" customWidth="1"/>
    <col min="15107" max="15107" width="12.7109375" style="111" bestFit="1" customWidth="1"/>
    <col min="15108" max="15354" width="9.140625" style="111"/>
    <col min="15355" max="15356" width="18" style="111" customWidth="1"/>
    <col min="15357" max="15357" width="22.28515625" style="111" customWidth="1"/>
    <col min="15358" max="15358" width="20.140625" style="111" customWidth="1"/>
    <col min="15359" max="15359" width="17.28515625" style="111" customWidth="1"/>
    <col min="15360" max="15360" width="9.140625" style="111"/>
    <col min="15361" max="15361" width="13.85546875" style="111" bestFit="1" customWidth="1"/>
    <col min="15362" max="15362" width="16.7109375" style="111" bestFit="1" customWidth="1"/>
    <col min="15363" max="15363" width="12.7109375" style="111" bestFit="1" customWidth="1"/>
    <col min="15364" max="15610" width="9.140625" style="111"/>
    <col min="15611" max="15612" width="18" style="111" customWidth="1"/>
    <col min="15613" max="15613" width="22.28515625" style="111" customWidth="1"/>
    <col min="15614" max="15614" width="20.140625" style="111" customWidth="1"/>
    <col min="15615" max="15615" width="17.28515625" style="111" customWidth="1"/>
    <col min="15616" max="15616" width="9.140625" style="111"/>
    <col min="15617" max="15617" width="13.85546875" style="111" bestFit="1" customWidth="1"/>
    <col min="15618" max="15618" width="16.7109375" style="111" bestFit="1" customWidth="1"/>
    <col min="15619" max="15619" width="12.7109375" style="111" bestFit="1" customWidth="1"/>
    <col min="15620" max="15866" width="9.140625" style="111"/>
    <col min="15867" max="15868" width="18" style="111" customWidth="1"/>
    <col min="15869" max="15869" width="22.28515625" style="111" customWidth="1"/>
    <col min="15870" max="15870" width="20.140625" style="111" customWidth="1"/>
    <col min="15871" max="15871" width="17.28515625" style="111" customWidth="1"/>
    <col min="15872" max="15872" width="9.140625" style="111"/>
    <col min="15873" max="15873" width="13.85546875" style="111" bestFit="1" customWidth="1"/>
    <col min="15874" max="15874" width="16.7109375" style="111" bestFit="1" customWidth="1"/>
    <col min="15875" max="15875" width="12.7109375" style="111" bestFit="1" customWidth="1"/>
    <col min="15876" max="16122" width="9.140625" style="111"/>
    <col min="16123" max="16124" width="18" style="111" customWidth="1"/>
    <col min="16125" max="16125" width="22.28515625" style="111" customWidth="1"/>
    <col min="16126" max="16126" width="20.140625" style="111" customWidth="1"/>
    <col min="16127" max="16127" width="17.28515625" style="111" customWidth="1"/>
    <col min="16128" max="16128" width="9.140625" style="111"/>
    <col min="16129" max="16129" width="13.85546875" style="111" bestFit="1" customWidth="1"/>
    <col min="16130" max="16130" width="16.7109375" style="111" bestFit="1" customWidth="1"/>
    <col min="16131" max="16131" width="12.7109375" style="111" bestFit="1" customWidth="1"/>
    <col min="16132" max="16384" width="9.140625" style="111"/>
  </cols>
  <sheetData>
    <row r="5" spans="1:10" ht="30.75" customHeight="1" x14ac:dyDescent="0.2">
      <c r="A5" s="746" t="s">
        <v>176</v>
      </c>
      <c r="B5" s="746"/>
      <c r="C5" s="746"/>
      <c r="D5" s="746"/>
      <c r="E5" s="112"/>
    </row>
    <row r="6" spans="1:10" ht="51.75" customHeight="1" x14ac:dyDescent="0.2">
      <c r="A6" s="214"/>
      <c r="B6" s="215" t="s">
        <v>177</v>
      </c>
      <c r="C6" s="215" t="s">
        <v>178</v>
      </c>
      <c r="D6" s="215" t="s">
        <v>179</v>
      </c>
      <c r="E6" s="113"/>
    </row>
    <row r="7" spans="1:10" ht="23.25" customHeight="1" x14ac:dyDescent="0.2">
      <c r="A7" s="214" t="s">
        <v>180</v>
      </c>
      <c r="B7" s="216">
        <v>10395</v>
      </c>
      <c r="C7" s="217">
        <v>10550.0467559999</v>
      </c>
      <c r="D7" s="217">
        <v>664.47703999999999</v>
      </c>
      <c r="E7" s="96"/>
      <c r="F7" s="96"/>
      <c r="G7" s="96"/>
      <c r="H7" s="96"/>
      <c r="I7" s="96"/>
      <c r="J7" s="96"/>
    </row>
    <row r="8" spans="1:10" ht="23.25" customHeight="1" x14ac:dyDescent="0.2">
      <c r="A8" s="214" t="s">
        <v>181</v>
      </c>
      <c r="B8" s="216">
        <v>17860</v>
      </c>
      <c r="C8" s="217">
        <v>18124.0681369999</v>
      </c>
      <c r="D8" s="217">
        <v>1638.004533</v>
      </c>
      <c r="E8" s="96"/>
      <c r="F8" s="96"/>
      <c r="G8" s="96"/>
      <c r="H8" s="96"/>
      <c r="I8" s="96"/>
      <c r="J8" s="96"/>
    </row>
    <row r="10" spans="1:10" x14ac:dyDescent="0.2">
      <c r="C10" s="114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7"/>
  <sheetViews>
    <sheetView zoomScale="80" zoomScaleNormal="80" workbookViewId="0">
      <selection activeCell="A27" sqref="A27"/>
    </sheetView>
  </sheetViews>
  <sheetFormatPr defaultRowHeight="12.75" x14ac:dyDescent="0.2"/>
  <cols>
    <col min="1" max="1" width="19.140625" style="96" customWidth="1"/>
    <col min="2" max="2" width="17.85546875" style="96" customWidth="1"/>
    <col min="3" max="3" width="21.5703125" style="96" customWidth="1"/>
    <col min="4" max="4" width="17.85546875" style="96" customWidth="1"/>
    <col min="5" max="256" width="9.140625" style="96"/>
    <col min="257" max="257" width="19.140625" style="96" customWidth="1"/>
    <col min="258" max="260" width="17.85546875" style="96" customWidth="1"/>
    <col min="261" max="512" width="9.140625" style="96"/>
    <col min="513" max="513" width="19.140625" style="96" customWidth="1"/>
    <col min="514" max="516" width="17.85546875" style="96" customWidth="1"/>
    <col min="517" max="768" width="9.140625" style="96"/>
    <col min="769" max="769" width="19.140625" style="96" customWidth="1"/>
    <col min="770" max="772" width="17.85546875" style="96" customWidth="1"/>
    <col min="773" max="1024" width="9.140625" style="96"/>
    <col min="1025" max="1025" width="19.140625" style="96" customWidth="1"/>
    <col min="1026" max="1028" width="17.85546875" style="96" customWidth="1"/>
    <col min="1029" max="1280" width="9.140625" style="96"/>
    <col min="1281" max="1281" width="19.140625" style="96" customWidth="1"/>
    <col min="1282" max="1284" width="17.85546875" style="96" customWidth="1"/>
    <col min="1285" max="1536" width="9.140625" style="96"/>
    <col min="1537" max="1537" width="19.140625" style="96" customWidth="1"/>
    <col min="1538" max="1540" width="17.85546875" style="96" customWidth="1"/>
    <col min="1541" max="1792" width="9.140625" style="96"/>
    <col min="1793" max="1793" width="19.140625" style="96" customWidth="1"/>
    <col min="1794" max="1796" width="17.85546875" style="96" customWidth="1"/>
    <col min="1797" max="2048" width="9.140625" style="96"/>
    <col min="2049" max="2049" width="19.140625" style="96" customWidth="1"/>
    <col min="2050" max="2052" width="17.85546875" style="96" customWidth="1"/>
    <col min="2053" max="2304" width="9.140625" style="96"/>
    <col min="2305" max="2305" width="19.140625" style="96" customWidth="1"/>
    <col min="2306" max="2308" width="17.85546875" style="96" customWidth="1"/>
    <col min="2309" max="2560" width="9.140625" style="96"/>
    <col min="2561" max="2561" width="19.140625" style="96" customWidth="1"/>
    <col min="2562" max="2564" width="17.85546875" style="96" customWidth="1"/>
    <col min="2565" max="2816" width="9.140625" style="96"/>
    <col min="2817" max="2817" width="19.140625" style="96" customWidth="1"/>
    <col min="2818" max="2820" width="17.85546875" style="96" customWidth="1"/>
    <col min="2821" max="3072" width="9.140625" style="96"/>
    <col min="3073" max="3073" width="19.140625" style="96" customWidth="1"/>
    <col min="3074" max="3076" width="17.85546875" style="96" customWidth="1"/>
    <col min="3077" max="3328" width="9.140625" style="96"/>
    <col min="3329" max="3329" width="19.140625" style="96" customWidth="1"/>
    <col min="3330" max="3332" width="17.85546875" style="96" customWidth="1"/>
    <col min="3333" max="3584" width="9.140625" style="96"/>
    <col min="3585" max="3585" width="19.140625" style="96" customWidth="1"/>
    <col min="3586" max="3588" width="17.85546875" style="96" customWidth="1"/>
    <col min="3589" max="3840" width="9.140625" style="96"/>
    <col min="3841" max="3841" width="19.140625" style="96" customWidth="1"/>
    <col min="3842" max="3844" width="17.85546875" style="96" customWidth="1"/>
    <col min="3845" max="4096" width="9.140625" style="96"/>
    <col min="4097" max="4097" width="19.140625" style="96" customWidth="1"/>
    <col min="4098" max="4100" width="17.85546875" style="96" customWidth="1"/>
    <col min="4101" max="4352" width="9.140625" style="96"/>
    <col min="4353" max="4353" width="19.140625" style="96" customWidth="1"/>
    <col min="4354" max="4356" width="17.85546875" style="96" customWidth="1"/>
    <col min="4357" max="4608" width="9.140625" style="96"/>
    <col min="4609" max="4609" width="19.140625" style="96" customWidth="1"/>
    <col min="4610" max="4612" width="17.85546875" style="96" customWidth="1"/>
    <col min="4613" max="4864" width="9.140625" style="96"/>
    <col min="4865" max="4865" width="19.140625" style="96" customWidth="1"/>
    <col min="4866" max="4868" width="17.85546875" style="96" customWidth="1"/>
    <col min="4869" max="5120" width="9.140625" style="96"/>
    <col min="5121" max="5121" width="19.140625" style="96" customWidth="1"/>
    <col min="5122" max="5124" width="17.85546875" style="96" customWidth="1"/>
    <col min="5125" max="5376" width="9.140625" style="96"/>
    <col min="5377" max="5377" width="19.140625" style="96" customWidth="1"/>
    <col min="5378" max="5380" width="17.85546875" style="96" customWidth="1"/>
    <col min="5381" max="5632" width="9.140625" style="96"/>
    <col min="5633" max="5633" width="19.140625" style="96" customWidth="1"/>
    <col min="5634" max="5636" width="17.85546875" style="96" customWidth="1"/>
    <col min="5637" max="5888" width="9.140625" style="96"/>
    <col min="5889" max="5889" width="19.140625" style="96" customWidth="1"/>
    <col min="5890" max="5892" width="17.85546875" style="96" customWidth="1"/>
    <col min="5893" max="6144" width="9.140625" style="96"/>
    <col min="6145" max="6145" width="19.140625" style="96" customWidth="1"/>
    <col min="6146" max="6148" width="17.85546875" style="96" customWidth="1"/>
    <col min="6149" max="6400" width="9.140625" style="96"/>
    <col min="6401" max="6401" width="19.140625" style="96" customWidth="1"/>
    <col min="6402" max="6404" width="17.85546875" style="96" customWidth="1"/>
    <col min="6405" max="6656" width="9.140625" style="96"/>
    <col min="6657" max="6657" width="19.140625" style="96" customWidth="1"/>
    <col min="6658" max="6660" width="17.85546875" style="96" customWidth="1"/>
    <col min="6661" max="6912" width="9.140625" style="96"/>
    <col min="6913" max="6913" width="19.140625" style="96" customWidth="1"/>
    <col min="6914" max="6916" width="17.85546875" style="96" customWidth="1"/>
    <col min="6917" max="7168" width="9.140625" style="96"/>
    <col min="7169" max="7169" width="19.140625" style="96" customWidth="1"/>
    <col min="7170" max="7172" width="17.85546875" style="96" customWidth="1"/>
    <col min="7173" max="7424" width="9.140625" style="96"/>
    <col min="7425" max="7425" width="19.140625" style="96" customWidth="1"/>
    <col min="7426" max="7428" width="17.85546875" style="96" customWidth="1"/>
    <col min="7429" max="7680" width="9.140625" style="96"/>
    <col min="7681" max="7681" width="19.140625" style="96" customWidth="1"/>
    <col min="7682" max="7684" width="17.85546875" style="96" customWidth="1"/>
    <col min="7685" max="7936" width="9.140625" style="96"/>
    <col min="7937" max="7937" width="19.140625" style="96" customWidth="1"/>
    <col min="7938" max="7940" width="17.85546875" style="96" customWidth="1"/>
    <col min="7941" max="8192" width="9.140625" style="96"/>
    <col min="8193" max="8193" width="19.140625" style="96" customWidth="1"/>
    <col min="8194" max="8196" width="17.85546875" style="96" customWidth="1"/>
    <col min="8197" max="8448" width="9.140625" style="96"/>
    <col min="8449" max="8449" width="19.140625" style="96" customWidth="1"/>
    <col min="8450" max="8452" width="17.85546875" style="96" customWidth="1"/>
    <col min="8453" max="8704" width="9.140625" style="96"/>
    <col min="8705" max="8705" width="19.140625" style="96" customWidth="1"/>
    <col min="8706" max="8708" width="17.85546875" style="96" customWidth="1"/>
    <col min="8709" max="8960" width="9.140625" style="96"/>
    <col min="8961" max="8961" width="19.140625" style="96" customWidth="1"/>
    <col min="8962" max="8964" width="17.85546875" style="96" customWidth="1"/>
    <col min="8965" max="9216" width="9.140625" style="96"/>
    <col min="9217" max="9217" width="19.140625" style="96" customWidth="1"/>
    <col min="9218" max="9220" width="17.85546875" style="96" customWidth="1"/>
    <col min="9221" max="9472" width="9.140625" style="96"/>
    <col min="9473" max="9473" width="19.140625" style="96" customWidth="1"/>
    <col min="9474" max="9476" width="17.85546875" style="96" customWidth="1"/>
    <col min="9477" max="9728" width="9.140625" style="96"/>
    <col min="9729" max="9729" width="19.140625" style="96" customWidth="1"/>
    <col min="9730" max="9732" width="17.85546875" style="96" customWidth="1"/>
    <col min="9733" max="9984" width="9.140625" style="96"/>
    <col min="9985" max="9985" width="19.140625" style="96" customWidth="1"/>
    <col min="9986" max="9988" width="17.85546875" style="96" customWidth="1"/>
    <col min="9989" max="10240" width="9.140625" style="96"/>
    <col min="10241" max="10241" width="19.140625" style="96" customWidth="1"/>
    <col min="10242" max="10244" width="17.85546875" style="96" customWidth="1"/>
    <col min="10245" max="10496" width="9.140625" style="96"/>
    <col min="10497" max="10497" width="19.140625" style="96" customWidth="1"/>
    <col min="10498" max="10500" width="17.85546875" style="96" customWidth="1"/>
    <col min="10501" max="10752" width="9.140625" style="96"/>
    <col min="10753" max="10753" width="19.140625" style="96" customWidth="1"/>
    <col min="10754" max="10756" width="17.85546875" style="96" customWidth="1"/>
    <col min="10757" max="11008" width="9.140625" style="96"/>
    <col min="11009" max="11009" width="19.140625" style="96" customWidth="1"/>
    <col min="11010" max="11012" width="17.85546875" style="96" customWidth="1"/>
    <col min="11013" max="11264" width="9.140625" style="96"/>
    <col min="11265" max="11265" width="19.140625" style="96" customWidth="1"/>
    <col min="11266" max="11268" width="17.85546875" style="96" customWidth="1"/>
    <col min="11269" max="11520" width="9.140625" style="96"/>
    <col min="11521" max="11521" width="19.140625" style="96" customWidth="1"/>
    <col min="11522" max="11524" width="17.85546875" style="96" customWidth="1"/>
    <col min="11525" max="11776" width="9.140625" style="96"/>
    <col min="11777" max="11777" width="19.140625" style="96" customWidth="1"/>
    <col min="11778" max="11780" width="17.85546875" style="96" customWidth="1"/>
    <col min="11781" max="12032" width="9.140625" style="96"/>
    <col min="12033" max="12033" width="19.140625" style="96" customWidth="1"/>
    <col min="12034" max="12036" width="17.85546875" style="96" customWidth="1"/>
    <col min="12037" max="12288" width="9.140625" style="96"/>
    <col min="12289" max="12289" width="19.140625" style="96" customWidth="1"/>
    <col min="12290" max="12292" width="17.85546875" style="96" customWidth="1"/>
    <col min="12293" max="12544" width="9.140625" style="96"/>
    <col min="12545" max="12545" width="19.140625" style="96" customWidth="1"/>
    <col min="12546" max="12548" width="17.85546875" style="96" customWidth="1"/>
    <col min="12549" max="12800" width="9.140625" style="96"/>
    <col min="12801" max="12801" width="19.140625" style="96" customWidth="1"/>
    <col min="12802" max="12804" width="17.85546875" style="96" customWidth="1"/>
    <col min="12805" max="13056" width="9.140625" style="96"/>
    <col min="13057" max="13057" width="19.140625" style="96" customWidth="1"/>
    <col min="13058" max="13060" width="17.85546875" style="96" customWidth="1"/>
    <col min="13061" max="13312" width="9.140625" style="96"/>
    <col min="13313" max="13313" width="19.140625" style="96" customWidth="1"/>
    <col min="13314" max="13316" width="17.85546875" style="96" customWidth="1"/>
    <col min="13317" max="13568" width="9.140625" style="96"/>
    <col min="13569" max="13569" width="19.140625" style="96" customWidth="1"/>
    <col min="13570" max="13572" width="17.85546875" style="96" customWidth="1"/>
    <col min="13573" max="13824" width="9.140625" style="96"/>
    <col min="13825" max="13825" width="19.140625" style="96" customWidth="1"/>
    <col min="13826" max="13828" width="17.85546875" style="96" customWidth="1"/>
    <col min="13829" max="14080" width="9.140625" style="96"/>
    <col min="14081" max="14081" width="19.140625" style="96" customWidth="1"/>
    <col min="14082" max="14084" width="17.85546875" style="96" customWidth="1"/>
    <col min="14085" max="14336" width="9.140625" style="96"/>
    <col min="14337" max="14337" width="19.140625" style="96" customWidth="1"/>
    <col min="14338" max="14340" width="17.85546875" style="96" customWidth="1"/>
    <col min="14341" max="14592" width="9.140625" style="96"/>
    <col min="14593" max="14593" width="19.140625" style="96" customWidth="1"/>
    <col min="14594" max="14596" width="17.85546875" style="96" customWidth="1"/>
    <col min="14597" max="14848" width="9.140625" style="96"/>
    <col min="14849" max="14849" width="19.140625" style="96" customWidth="1"/>
    <col min="14850" max="14852" width="17.85546875" style="96" customWidth="1"/>
    <col min="14853" max="15104" width="9.140625" style="96"/>
    <col min="15105" max="15105" width="19.140625" style="96" customWidth="1"/>
    <col min="15106" max="15108" width="17.85546875" style="96" customWidth="1"/>
    <col min="15109" max="15360" width="9.140625" style="96"/>
    <col min="15361" max="15361" width="19.140625" style="96" customWidth="1"/>
    <col min="15362" max="15364" width="17.85546875" style="96" customWidth="1"/>
    <col min="15365" max="15616" width="9.140625" style="96"/>
    <col min="15617" max="15617" width="19.140625" style="96" customWidth="1"/>
    <col min="15618" max="15620" width="17.85546875" style="96" customWidth="1"/>
    <col min="15621" max="15872" width="9.140625" style="96"/>
    <col min="15873" max="15873" width="19.140625" style="96" customWidth="1"/>
    <col min="15874" max="15876" width="17.85546875" style="96" customWidth="1"/>
    <col min="15877" max="16128" width="9.140625" style="96"/>
    <col min="16129" max="16129" width="19.140625" style="96" customWidth="1"/>
    <col min="16130" max="16132" width="17.85546875" style="96" customWidth="1"/>
    <col min="16133" max="16384" width="9.140625" style="96"/>
  </cols>
  <sheetData>
    <row r="1" spans="1:4" x14ac:dyDescent="0.2">
      <c r="D1" s="115"/>
    </row>
    <row r="2" spans="1:4" x14ac:dyDescent="0.2">
      <c r="A2" s="116"/>
      <c r="B2" s="116"/>
      <c r="C2" s="116"/>
      <c r="D2" s="116"/>
    </row>
    <row r="3" spans="1:4" ht="25.5" customHeight="1" x14ac:dyDescent="0.2">
      <c r="A3" s="741" t="s">
        <v>182</v>
      </c>
      <c r="B3" s="741"/>
      <c r="C3" s="741"/>
      <c r="D3" s="741"/>
    </row>
    <row r="4" spans="1:4" ht="78" customHeight="1" x14ac:dyDescent="0.2">
      <c r="A4" s="203" t="s">
        <v>183</v>
      </c>
      <c r="B4" s="193" t="s">
        <v>184</v>
      </c>
      <c r="C4" s="193" t="s">
        <v>185</v>
      </c>
      <c r="D4" s="193" t="s">
        <v>186</v>
      </c>
    </row>
    <row r="5" spans="1:4" ht="19.5" customHeight="1" x14ac:dyDescent="0.2">
      <c r="A5" s="218">
        <v>41670</v>
      </c>
      <c r="B5" s="196">
        <v>124</v>
      </c>
      <c r="C5" s="196">
        <v>261.15069999999997</v>
      </c>
      <c r="D5" s="196">
        <v>9.5857500000000027</v>
      </c>
    </row>
    <row r="6" spans="1:4" ht="19.5" customHeight="1" x14ac:dyDescent="0.2">
      <c r="A6" s="218">
        <v>41698</v>
      </c>
      <c r="B6" s="196">
        <v>292</v>
      </c>
      <c r="C6" s="196">
        <v>879.22669000000008</v>
      </c>
      <c r="D6" s="196">
        <v>66.376720000000006</v>
      </c>
    </row>
    <row r="7" spans="1:4" ht="19.5" customHeight="1" x14ac:dyDescent="0.2"/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M20"/>
  <sheetViews>
    <sheetView topLeftCell="B1" zoomScaleNormal="100" workbookViewId="0">
      <selection activeCell="A27" sqref="A27"/>
    </sheetView>
  </sheetViews>
  <sheetFormatPr defaultRowHeight="14.25" x14ac:dyDescent="0.2"/>
  <cols>
    <col min="1" max="1" width="9.140625" style="111"/>
    <col min="2" max="2" width="34.28515625" style="111" customWidth="1"/>
    <col min="3" max="3" width="18" style="111" customWidth="1"/>
    <col min="4" max="5" width="8.7109375" style="111" customWidth="1"/>
    <col min="6" max="6" width="12.5703125" style="111" customWidth="1"/>
    <col min="7" max="11" width="12.7109375" style="111" customWidth="1"/>
    <col min="12" max="12" width="25" style="111" customWidth="1"/>
    <col min="13" max="13" width="12.28515625" style="111" customWidth="1"/>
    <col min="14" max="258" width="9.140625" style="111"/>
    <col min="259" max="259" width="34.28515625" style="111" customWidth="1"/>
    <col min="260" max="260" width="28.7109375" style="111" customWidth="1"/>
    <col min="261" max="266" width="10.28515625" style="111" customWidth="1"/>
    <col min="267" max="267" width="11.7109375" style="111" customWidth="1"/>
    <col min="268" max="268" width="25" style="111" customWidth="1"/>
    <col min="269" max="269" width="12.28515625" style="111" customWidth="1"/>
    <col min="270" max="514" width="9.140625" style="111"/>
    <col min="515" max="515" width="34.28515625" style="111" customWidth="1"/>
    <col min="516" max="516" width="28.7109375" style="111" customWidth="1"/>
    <col min="517" max="522" width="10.28515625" style="111" customWidth="1"/>
    <col min="523" max="523" width="11.7109375" style="111" customWidth="1"/>
    <col min="524" max="524" width="25" style="111" customWidth="1"/>
    <col min="525" max="525" width="12.28515625" style="111" customWidth="1"/>
    <col min="526" max="770" width="9.140625" style="111"/>
    <col min="771" max="771" width="34.28515625" style="111" customWidth="1"/>
    <col min="772" max="772" width="28.7109375" style="111" customWidth="1"/>
    <col min="773" max="778" width="10.28515625" style="111" customWidth="1"/>
    <col min="779" max="779" width="11.7109375" style="111" customWidth="1"/>
    <col min="780" max="780" width="25" style="111" customWidth="1"/>
    <col min="781" max="781" width="12.28515625" style="111" customWidth="1"/>
    <col min="782" max="1026" width="9.140625" style="111"/>
    <col min="1027" max="1027" width="34.28515625" style="111" customWidth="1"/>
    <col min="1028" max="1028" width="28.7109375" style="111" customWidth="1"/>
    <col min="1029" max="1034" width="10.28515625" style="111" customWidth="1"/>
    <col min="1035" max="1035" width="11.7109375" style="111" customWidth="1"/>
    <col min="1036" max="1036" width="25" style="111" customWidth="1"/>
    <col min="1037" max="1037" width="12.28515625" style="111" customWidth="1"/>
    <col min="1038" max="1282" width="9.140625" style="111"/>
    <col min="1283" max="1283" width="34.28515625" style="111" customWidth="1"/>
    <col min="1284" max="1284" width="28.7109375" style="111" customWidth="1"/>
    <col min="1285" max="1290" width="10.28515625" style="111" customWidth="1"/>
    <col min="1291" max="1291" width="11.7109375" style="111" customWidth="1"/>
    <col min="1292" max="1292" width="25" style="111" customWidth="1"/>
    <col min="1293" max="1293" width="12.28515625" style="111" customWidth="1"/>
    <col min="1294" max="1538" width="9.140625" style="111"/>
    <col min="1539" max="1539" width="34.28515625" style="111" customWidth="1"/>
    <col min="1540" max="1540" width="28.7109375" style="111" customWidth="1"/>
    <col min="1541" max="1546" width="10.28515625" style="111" customWidth="1"/>
    <col min="1547" max="1547" width="11.7109375" style="111" customWidth="1"/>
    <col min="1548" max="1548" width="25" style="111" customWidth="1"/>
    <col min="1549" max="1549" width="12.28515625" style="111" customWidth="1"/>
    <col min="1550" max="1794" width="9.140625" style="111"/>
    <col min="1795" max="1795" width="34.28515625" style="111" customWidth="1"/>
    <col min="1796" max="1796" width="28.7109375" style="111" customWidth="1"/>
    <col min="1797" max="1802" width="10.28515625" style="111" customWidth="1"/>
    <col min="1803" max="1803" width="11.7109375" style="111" customWidth="1"/>
    <col min="1804" max="1804" width="25" style="111" customWidth="1"/>
    <col min="1805" max="1805" width="12.28515625" style="111" customWidth="1"/>
    <col min="1806" max="2050" width="9.140625" style="111"/>
    <col min="2051" max="2051" width="34.28515625" style="111" customWidth="1"/>
    <col min="2052" max="2052" width="28.7109375" style="111" customWidth="1"/>
    <col min="2053" max="2058" width="10.28515625" style="111" customWidth="1"/>
    <col min="2059" max="2059" width="11.7109375" style="111" customWidth="1"/>
    <col min="2060" max="2060" width="25" style="111" customWidth="1"/>
    <col min="2061" max="2061" width="12.28515625" style="111" customWidth="1"/>
    <col min="2062" max="2306" width="9.140625" style="111"/>
    <col min="2307" max="2307" width="34.28515625" style="111" customWidth="1"/>
    <col min="2308" max="2308" width="28.7109375" style="111" customWidth="1"/>
    <col min="2309" max="2314" width="10.28515625" style="111" customWidth="1"/>
    <col min="2315" max="2315" width="11.7109375" style="111" customWidth="1"/>
    <col min="2316" max="2316" width="25" style="111" customWidth="1"/>
    <col min="2317" max="2317" width="12.28515625" style="111" customWidth="1"/>
    <col min="2318" max="2562" width="9.140625" style="111"/>
    <col min="2563" max="2563" width="34.28515625" style="111" customWidth="1"/>
    <col min="2564" max="2564" width="28.7109375" style="111" customWidth="1"/>
    <col min="2565" max="2570" width="10.28515625" style="111" customWidth="1"/>
    <col min="2571" max="2571" width="11.7109375" style="111" customWidth="1"/>
    <col min="2572" max="2572" width="25" style="111" customWidth="1"/>
    <col min="2573" max="2573" width="12.28515625" style="111" customWidth="1"/>
    <col min="2574" max="2818" width="9.140625" style="111"/>
    <col min="2819" max="2819" width="34.28515625" style="111" customWidth="1"/>
    <col min="2820" max="2820" width="28.7109375" style="111" customWidth="1"/>
    <col min="2821" max="2826" width="10.28515625" style="111" customWidth="1"/>
    <col min="2827" max="2827" width="11.7109375" style="111" customWidth="1"/>
    <col min="2828" max="2828" width="25" style="111" customWidth="1"/>
    <col min="2829" max="2829" width="12.28515625" style="111" customWidth="1"/>
    <col min="2830" max="3074" width="9.140625" style="111"/>
    <col min="3075" max="3075" width="34.28515625" style="111" customWidth="1"/>
    <col min="3076" max="3076" width="28.7109375" style="111" customWidth="1"/>
    <col min="3077" max="3082" width="10.28515625" style="111" customWidth="1"/>
    <col min="3083" max="3083" width="11.7109375" style="111" customWidth="1"/>
    <col min="3084" max="3084" width="25" style="111" customWidth="1"/>
    <col min="3085" max="3085" width="12.28515625" style="111" customWidth="1"/>
    <col min="3086" max="3330" width="9.140625" style="111"/>
    <col min="3331" max="3331" width="34.28515625" style="111" customWidth="1"/>
    <col min="3332" max="3332" width="28.7109375" style="111" customWidth="1"/>
    <col min="3333" max="3338" width="10.28515625" style="111" customWidth="1"/>
    <col min="3339" max="3339" width="11.7109375" style="111" customWidth="1"/>
    <col min="3340" max="3340" width="25" style="111" customWidth="1"/>
    <col min="3341" max="3341" width="12.28515625" style="111" customWidth="1"/>
    <col min="3342" max="3586" width="9.140625" style="111"/>
    <col min="3587" max="3587" width="34.28515625" style="111" customWidth="1"/>
    <col min="3588" max="3588" width="28.7109375" style="111" customWidth="1"/>
    <col min="3589" max="3594" width="10.28515625" style="111" customWidth="1"/>
    <col min="3595" max="3595" width="11.7109375" style="111" customWidth="1"/>
    <col min="3596" max="3596" width="25" style="111" customWidth="1"/>
    <col min="3597" max="3597" width="12.28515625" style="111" customWidth="1"/>
    <col min="3598" max="3842" width="9.140625" style="111"/>
    <col min="3843" max="3843" width="34.28515625" style="111" customWidth="1"/>
    <col min="3844" max="3844" width="28.7109375" style="111" customWidth="1"/>
    <col min="3845" max="3850" width="10.28515625" style="111" customWidth="1"/>
    <col min="3851" max="3851" width="11.7109375" style="111" customWidth="1"/>
    <col min="3852" max="3852" width="25" style="111" customWidth="1"/>
    <col min="3853" max="3853" width="12.28515625" style="111" customWidth="1"/>
    <col min="3854" max="4098" width="9.140625" style="111"/>
    <col min="4099" max="4099" width="34.28515625" style="111" customWidth="1"/>
    <col min="4100" max="4100" width="28.7109375" style="111" customWidth="1"/>
    <col min="4101" max="4106" width="10.28515625" style="111" customWidth="1"/>
    <col min="4107" max="4107" width="11.7109375" style="111" customWidth="1"/>
    <col min="4108" max="4108" width="25" style="111" customWidth="1"/>
    <col min="4109" max="4109" width="12.28515625" style="111" customWidth="1"/>
    <col min="4110" max="4354" width="9.140625" style="111"/>
    <col min="4355" max="4355" width="34.28515625" style="111" customWidth="1"/>
    <col min="4356" max="4356" width="28.7109375" style="111" customWidth="1"/>
    <col min="4357" max="4362" width="10.28515625" style="111" customWidth="1"/>
    <col min="4363" max="4363" width="11.7109375" style="111" customWidth="1"/>
    <col min="4364" max="4364" width="25" style="111" customWidth="1"/>
    <col min="4365" max="4365" width="12.28515625" style="111" customWidth="1"/>
    <col min="4366" max="4610" width="9.140625" style="111"/>
    <col min="4611" max="4611" width="34.28515625" style="111" customWidth="1"/>
    <col min="4612" max="4612" width="28.7109375" style="111" customWidth="1"/>
    <col min="4613" max="4618" width="10.28515625" style="111" customWidth="1"/>
    <col min="4619" max="4619" width="11.7109375" style="111" customWidth="1"/>
    <col min="4620" max="4620" width="25" style="111" customWidth="1"/>
    <col min="4621" max="4621" width="12.28515625" style="111" customWidth="1"/>
    <col min="4622" max="4866" width="9.140625" style="111"/>
    <col min="4867" max="4867" width="34.28515625" style="111" customWidth="1"/>
    <col min="4868" max="4868" width="28.7109375" style="111" customWidth="1"/>
    <col min="4869" max="4874" width="10.28515625" style="111" customWidth="1"/>
    <col min="4875" max="4875" width="11.7109375" style="111" customWidth="1"/>
    <col min="4876" max="4876" width="25" style="111" customWidth="1"/>
    <col min="4877" max="4877" width="12.28515625" style="111" customWidth="1"/>
    <col min="4878" max="5122" width="9.140625" style="111"/>
    <col min="5123" max="5123" width="34.28515625" style="111" customWidth="1"/>
    <col min="5124" max="5124" width="28.7109375" style="111" customWidth="1"/>
    <col min="5125" max="5130" width="10.28515625" style="111" customWidth="1"/>
    <col min="5131" max="5131" width="11.7109375" style="111" customWidth="1"/>
    <col min="5132" max="5132" width="25" style="111" customWidth="1"/>
    <col min="5133" max="5133" width="12.28515625" style="111" customWidth="1"/>
    <col min="5134" max="5378" width="9.140625" style="111"/>
    <col min="5379" max="5379" width="34.28515625" style="111" customWidth="1"/>
    <col min="5380" max="5380" width="28.7109375" style="111" customWidth="1"/>
    <col min="5381" max="5386" width="10.28515625" style="111" customWidth="1"/>
    <col min="5387" max="5387" width="11.7109375" style="111" customWidth="1"/>
    <col min="5388" max="5388" width="25" style="111" customWidth="1"/>
    <col min="5389" max="5389" width="12.28515625" style="111" customWidth="1"/>
    <col min="5390" max="5634" width="9.140625" style="111"/>
    <col min="5635" max="5635" width="34.28515625" style="111" customWidth="1"/>
    <col min="5636" max="5636" width="28.7109375" style="111" customWidth="1"/>
    <col min="5637" max="5642" width="10.28515625" style="111" customWidth="1"/>
    <col min="5643" max="5643" width="11.7109375" style="111" customWidth="1"/>
    <col min="5644" max="5644" width="25" style="111" customWidth="1"/>
    <col min="5645" max="5645" width="12.28515625" style="111" customWidth="1"/>
    <col min="5646" max="5890" width="9.140625" style="111"/>
    <col min="5891" max="5891" width="34.28515625" style="111" customWidth="1"/>
    <col min="5892" max="5892" width="28.7109375" style="111" customWidth="1"/>
    <col min="5893" max="5898" width="10.28515625" style="111" customWidth="1"/>
    <col min="5899" max="5899" width="11.7109375" style="111" customWidth="1"/>
    <col min="5900" max="5900" width="25" style="111" customWidth="1"/>
    <col min="5901" max="5901" width="12.28515625" style="111" customWidth="1"/>
    <col min="5902" max="6146" width="9.140625" style="111"/>
    <col min="6147" max="6147" width="34.28515625" style="111" customWidth="1"/>
    <col min="6148" max="6148" width="28.7109375" style="111" customWidth="1"/>
    <col min="6149" max="6154" width="10.28515625" style="111" customWidth="1"/>
    <col min="6155" max="6155" width="11.7109375" style="111" customWidth="1"/>
    <col min="6156" max="6156" width="25" style="111" customWidth="1"/>
    <col min="6157" max="6157" width="12.28515625" style="111" customWidth="1"/>
    <col min="6158" max="6402" width="9.140625" style="111"/>
    <col min="6403" max="6403" width="34.28515625" style="111" customWidth="1"/>
    <col min="6404" max="6404" width="28.7109375" style="111" customWidth="1"/>
    <col min="6405" max="6410" width="10.28515625" style="111" customWidth="1"/>
    <col min="6411" max="6411" width="11.7109375" style="111" customWidth="1"/>
    <col min="6412" max="6412" width="25" style="111" customWidth="1"/>
    <col min="6413" max="6413" width="12.28515625" style="111" customWidth="1"/>
    <col min="6414" max="6658" width="9.140625" style="111"/>
    <col min="6659" max="6659" width="34.28515625" style="111" customWidth="1"/>
    <col min="6660" max="6660" width="28.7109375" style="111" customWidth="1"/>
    <col min="6661" max="6666" width="10.28515625" style="111" customWidth="1"/>
    <col min="6667" max="6667" width="11.7109375" style="111" customWidth="1"/>
    <col min="6668" max="6668" width="25" style="111" customWidth="1"/>
    <col min="6669" max="6669" width="12.28515625" style="111" customWidth="1"/>
    <col min="6670" max="6914" width="9.140625" style="111"/>
    <col min="6915" max="6915" width="34.28515625" style="111" customWidth="1"/>
    <col min="6916" max="6916" width="28.7109375" style="111" customWidth="1"/>
    <col min="6917" max="6922" width="10.28515625" style="111" customWidth="1"/>
    <col min="6923" max="6923" width="11.7109375" style="111" customWidth="1"/>
    <col min="6924" max="6924" width="25" style="111" customWidth="1"/>
    <col min="6925" max="6925" width="12.28515625" style="111" customWidth="1"/>
    <col min="6926" max="7170" width="9.140625" style="111"/>
    <col min="7171" max="7171" width="34.28515625" style="111" customWidth="1"/>
    <col min="7172" max="7172" width="28.7109375" style="111" customWidth="1"/>
    <col min="7173" max="7178" width="10.28515625" style="111" customWidth="1"/>
    <col min="7179" max="7179" width="11.7109375" style="111" customWidth="1"/>
    <col min="7180" max="7180" width="25" style="111" customWidth="1"/>
    <col min="7181" max="7181" width="12.28515625" style="111" customWidth="1"/>
    <col min="7182" max="7426" width="9.140625" style="111"/>
    <col min="7427" max="7427" width="34.28515625" style="111" customWidth="1"/>
    <col min="7428" max="7428" width="28.7109375" style="111" customWidth="1"/>
    <col min="7429" max="7434" width="10.28515625" style="111" customWidth="1"/>
    <col min="7435" max="7435" width="11.7109375" style="111" customWidth="1"/>
    <col min="7436" max="7436" width="25" style="111" customWidth="1"/>
    <col min="7437" max="7437" width="12.28515625" style="111" customWidth="1"/>
    <col min="7438" max="7682" width="9.140625" style="111"/>
    <col min="7683" max="7683" width="34.28515625" style="111" customWidth="1"/>
    <col min="7684" max="7684" width="28.7109375" style="111" customWidth="1"/>
    <col min="7685" max="7690" width="10.28515625" style="111" customWidth="1"/>
    <col min="7691" max="7691" width="11.7109375" style="111" customWidth="1"/>
    <col min="7692" max="7692" width="25" style="111" customWidth="1"/>
    <col min="7693" max="7693" width="12.28515625" style="111" customWidth="1"/>
    <col min="7694" max="7938" width="9.140625" style="111"/>
    <col min="7939" max="7939" width="34.28515625" style="111" customWidth="1"/>
    <col min="7940" max="7940" width="28.7109375" style="111" customWidth="1"/>
    <col min="7941" max="7946" width="10.28515625" style="111" customWidth="1"/>
    <col min="7947" max="7947" width="11.7109375" style="111" customWidth="1"/>
    <col min="7948" max="7948" width="25" style="111" customWidth="1"/>
    <col min="7949" max="7949" width="12.28515625" style="111" customWidth="1"/>
    <col min="7950" max="8194" width="9.140625" style="111"/>
    <col min="8195" max="8195" width="34.28515625" style="111" customWidth="1"/>
    <col min="8196" max="8196" width="28.7109375" style="111" customWidth="1"/>
    <col min="8197" max="8202" width="10.28515625" style="111" customWidth="1"/>
    <col min="8203" max="8203" width="11.7109375" style="111" customWidth="1"/>
    <col min="8204" max="8204" width="25" style="111" customWidth="1"/>
    <col min="8205" max="8205" width="12.28515625" style="111" customWidth="1"/>
    <col min="8206" max="8450" width="9.140625" style="111"/>
    <col min="8451" max="8451" width="34.28515625" style="111" customWidth="1"/>
    <col min="8452" max="8452" width="28.7109375" style="111" customWidth="1"/>
    <col min="8453" max="8458" width="10.28515625" style="111" customWidth="1"/>
    <col min="8459" max="8459" width="11.7109375" style="111" customWidth="1"/>
    <col min="8460" max="8460" width="25" style="111" customWidth="1"/>
    <col min="8461" max="8461" width="12.28515625" style="111" customWidth="1"/>
    <col min="8462" max="8706" width="9.140625" style="111"/>
    <col min="8707" max="8707" width="34.28515625" style="111" customWidth="1"/>
    <col min="8708" max="8708" width="28.7109375" style="111" customWidth="1"/>
    <col min="8709" max="8714" width="10.28515625" style="111" customWidth="1"/>
    <col min="8715" max="8715" width="11.7109375" style="111" customWidth="1"/>
    <col min="8716" max="8716" width="25" style="111" customWidth="1"/>
    <col min="8717" max="8717" width="12.28515625" style="111" customWidth="1"/>
    <col min="8718" max="8962" width="9.140625" style="111"/>
    <col min="8963" max="8963" width="34.28515625" style="111" customWidth="1"/>
    <col min="8964" max="8964" width="28.7109375" style="111" customWidth="1"/>
    <col min="8965" max="8970" width="10.28515625" style="111" customWidth="1"/>
    <col min="8971" max="8971" width="11.7109375" style="111" customWidth="1"/>
    <col min="8972" max="8972" width="25" style="111" customWidth="1"/>
    <col min="8973" max="8973" width="12.28515625" style="111" customWidth="1"/>
    <col min="8974" max="9218" width="9.140625" style="111"/>
    <col min="9219" max="9219" width="34.28515625" style="111" customWidth="1"/>
    <col min="9220" max="9220" width="28.7109375" style="111" customWidth="1"/>
    <col min="9221" max="9226" width="10.28515625" style="111" customWidth="1"/>
    <col min="9227" max="9227" width="11.7109375" style="111" customWidth="1"/>
    <col min="9228" max="9228" width="25" style="111" customWidth="1"/>
    <col min="9229" max="9229" width="12.28515625" style="111" customWidth="1"/>
    <col min="9230" max="9474" width="9.140625" style="111"/>
    <col min="9475" max="9475" width="34.28515625" style="111" customWidth="1"/>
    <col min="9476" max="9476" width="28.7109375" style="111" customWidth="1"/>
    <col min="9477" max="9482" width="10.28515625" style="111" customWidth="1"/>
    <col min="9483" max="9483" width="11.7109375" style="111" customWidth="1"/>
    <col min="9484" max="9484" width="25" style="111" customWidth="1"/>
    <col min="9485" max="9485" width="12.28515625" style="111" customWidth="1"/>
    <col min="9486" max="9730" width="9.140625" style="111"/>
    <col min="9731" max="9731" width="34.28515625" style="111" customWidth="1"/>
    <col min="9732" max="9732" width="28.7109375" style="111" customWidth="1"/>
    <col min="9733" max="9738" width="10.28515625" style="111" customWidth="1"/>
    <col min="9739" max="9739" width="11.7109375" style="111" customWidth="1"/>
    <col min="9740" max="9740" width="25" style="111" customWidth="1"/>
    <col min="9741" max="9741" width="12.28515625" style="111" customWidth="1"/>
    <col min="9742" max="9986" width="9.140625" style="111"/>
    <col min="9987" max="9987" width="34.28515625" style="111" customWidth="1"/>
    <col min="9988" max="9988" width="28.7109375" style="111" customWidth="1"/>
    <col min="9989" max="9994" width="10.28515625" style="111" customWidth="1"/>
    <col min="9995" max="9995" width="11.7109375" style="111" customWidth="1"/>
    <col min="9996" max="9996" width="25" style="111" customWidth="1"/>
    <col min="9997" max="9997" width="12.28515625" style="111" customWidth="1"/>
    <col min="9998" max="10242" width="9.140625" style="111"/>
    <col min="10243" max="10243" width="34.28515625" style="111" customWidth="1"/>
    <col min="10244" max="10244" width="28.7109375" style="111" customWidth="1"/>
    <col min="10245" max="10250" width="10.28515625" style="111" customWidth="1"/>
    <col min="10251" max="10251" width="11.7109375" style="111" customWidth="1"/>
    <col min="10252" max="10252" width="25" style="111" customWidth="1"/>
    <col min="10253" max="10253" width="12.28515625" style="111" customWidth="1"/>
    <col min="10254" max="10498" width="9.140625" style="111"/>
    <col min="10499" max="10499" width="34.28515625" style="111" customWidth="1"/>
    <col min="10500" max="10500" width="28.7109375" style="111" customWidth="1"/>
    <col min="10501" max="10506" width="10.28515625" style="111" customWidth="1"/>
    <col min="10507" max="10507" width="11.7109375" style="111" customWidth="1"/>
    <col min="10508" max="10508" width="25" style="111" customWidth="1"/>
    <col min="10509" max="10509" width="12.28515625" style="111" customWidth="1"/>
    <col min="10510" max="10754" width="9.140625" style="111"/>
    <col min="10755" max="10755" width="34.28515625" style="111" customWidth="1"/>
    <col min="10756" max="10756" width="28.7109375" style="111" customWidth="1"/>
    <col min="10757" max="10762" width="10.28515625" style="111" customWidth="1"/>
    <col min="10763" max="10763" width="11.7109375" style="111" customWidth="1"/>
    <col min="10764" max="10764" width="25" style="111" customWidth="1"/>
    <col min="10765" max="10765" width="12.28515625" style="111" customWidth="1"/>
    <col min="10766" max="11010" width="9.140625" style="111"/>
    <col min="11011" max="11011" width="34.28515625" style="111" customWidth="1"/>
    <col min="11012" max="11012" width="28.7109375" style="111" customWidth="1"/>
    <col min="11013" max="11018" width="10.28515625" style="111" customWidth="1"/>
    <col min="11019" max="11019" width="11.7109375" style="111" customWidth="1"/>
    <col min="11020" max="11020" width="25" style="111" customWidth="1"/>
    <col min="11021" max="11021" width="12.28515625" style="111" customWidth="1"/>
    <col min="11022" max="11266" width="9.140625" style="111"/>
    <col min="11267" max="11267" width="34.28515625" style="111" customWidth="1"/>
    <col min="11268" max="11268" width="28.7109375" style="111" customWidth="1"/>
    <col min="11269" max="11274" width="10.28515625" style="111" customWidth="1"/>
    <col min="11275" max="11275" width="11.7109375" style="111" customWidth="1"/>
    <col min="11276" max="11276" width="25" style="111" customWidth="1"/>
    <col min="11277" max="11277" width="12.28515625" style="111" customWidth="1"/>
    <col min="11278" max="11522" width="9.140625" style="111"/>
    <col min="11523" max="11523" width="34.28515625" style="111" customWidth="1"/>
    <col min="11524" max="11524" width="28.7109375" style="111" customWidth="1"/>
    <col min="11525" max="11530" width="10.28515625" style="111" customWidth="1"/>
    <col min="11531" max="11531" width="11.7109375" style="111" customWidth="1"/>
    <col min="11532" max="11532" width="25" style="111" customWidth="1"/>
    <col min="11533" max="11533" width="12.28515625" style="111" customWidth="1"/>
    <col min="11534" max="11778" width="9.140625" style="111"/>
    <col min="11779" max="11779" width="34.28515625" style="111" customWidth="1"/>
    <col min="11780" max="11780" width="28.7109375" style="111" customWidth="1"/>
    <col min="11781" max="11786" width="10.28515625" style="111" customWidth="1"/>
    <col min="11787" max="11787" width="11.7109375" style="111" customWidth="1"/>
    <col min="11788" max="11788" width="25" style="111" customWidth="1"/>
    <col min="11789" max="11789" width="12.28515625" style="111" customWidth="1"/>
    <col min="11790" max="12034" width="9.140625" style="111"/>
    <col min="12035" max="12035" width="34.28515625" style="111" customWidth="1"/>
    <col min="12036" max="12036" width="28.7109375" style="111" customWidth="1"/>
    <col min="12037" max="12042" width="10.28515625" style="111" customWidth="1"/>
    <col min="12043" max="12043" width="11.7109375" style="111" customWidth="1"/>
    <col min="12044" max="12044" width="25" style="111" customWidth="1"/>
    <col min="12045" max="12045" width="12.28515625" style="111" customWidth="1"/>
    <col min="12046" max="12290" width="9.140625" style="111"/>
    <col min="12291" max="12291" width="34.28515625" style="111" customWidth="1"/>
    <col min="12292" max="12292" width="28.7109375" style="111" customWidth="1"/>
    <col min="12293" max="12298" width="10.28515625" style="111" customWidth="1"/>
    <col min="12299" max="12299" width="11.7109375" style="111" customWidth="1"/>
    <col min="12300" max="12300" width="25" style="111" customWidth="1"/>
    <col min="12301" max="12301" width="12.28515625" style="111" customWidth="1"/>
    <col min="12302" max="12546" width="9.140625" style="111"/>
    <col min="12547" max="12547" width="34.28515625" style="111" customWidth="1"/>
    <col min="12548" max="12548" width="28.7109375" style="111" customWidth="1"/>
    <col min="12549" max="12554" width="10.28515625" style="111" customWidth="1"/>
    <col min="12555" max="12555" width="11.7109375" style="111" customWidth="1"/>
    <col min="12556" max="12556" width="25" style="111" customWidth="1"/>
    <col min="12557" max="12557" width="12.28515625" style="111" customWidth="1"/>
    <col min="12558" max="12802" width="9.140625" style="111"/>
    <col min="12803" max="12803" width="34.28515625" style="111" customWidth="1"/>
    <col min="12804" max="12804" width="28.7109375" style="111" customWidth="1"/>
    <col min="12805" max="12810" width="10.28515625" style="111" customWidth="1"/>
    <col min="12811" max="12811" width="11.7109375" style="111" customWidth="1"/>
    <col min="12812" max="12812" width="25" style="111" customWidth="1"/>
    <col min="12813" max="12813" width="12.28515625" style="111" customWidth="1"/>
    <col min="12814" max="13058" width="9.140625" style="111"/>
    <col min="13059" max="13059" width="34.28515625" style="111" customWidth="1"/>
    <col min="13060" max="13060" width="28.7109375" style="111" customWidth="1"/>
    <col min="13061" max="13066" width="10.28515625" style="111" customWidth="1"/>
    <col min="13067" max="13067" width="11.7109375" style="111" customWidth="1"/>
    <col min="13068" max="13068" width="25" style="111" customWidth="1"/>
    <col min="13069" max="13069" width="12.28515625" style="111" customWidth="1"/>
    <col min="13070" max="13314" width="9.140625" style="111"/>
    <col min="13315" max="13315" width="34.28515625" style="111" customWidth="1"/>
    <col min="13316" max="13316" width="28.7109375" style="111" customWidth="1"/>
    <col min="13317" max="13322" width="10.28515625" style="111" customWidth="1"/>
    <col min="13323" max="13323" width="11.7109375" style="111" customWidth="1"/>
    <col min="13324" max="13324" width="25" style="111" customWidth="1"/>
    <col min="13325" max="13325" width="12.28515625" style="111" customWidth="1"/>
    <col min="13326" max="13570" width="9.140625" style="111"/>
    <col min="13571" max="13571" width="34.28515625" style="111" customWidth="1"/>
    <col min="13572" max="13572" width="28.7109375" style="111" customWidth="1"/>
    <col min="13573" max="13578" width="10.28515625" style="111" customWidth="1"/>
    <col min="13579" max="13579" width="11.7109375" style="111" customWidth="1"/>
    <col min="13580" max="13580" width="25" style="111" customWidth="1"/>
    <col min="13581" max="13581" width="12.28515625" style="111" customWidth="1"/>
    <col min="13582" max="13826" width="9.140625" style="111"/>
    <col min="13827" max="13827" width="34.28515625" style="111" customWidth="1"/>
    <col min="13828" max="13828" width="28.7109375" style="111" customWidth="1"/>
    <col min="13829" max="13834" width="10.28515625" style="111" customWidth="1"/>
    <col min="13835" max="13835" width="11.7109375" style="111" customWidth="1"/>
    <col min="13836" max="13836" width="25" style="111" customWidth="1"/>
    <col min="13837" max="13837" width="12.28515625" style="111" customWidth="1"/>
    <col min="13838" max="14082" width="9.140625" style="111"/>
    <col min="14083" max="14083" width="34.28515625" style="111" customWidth="1"/>
    <col min="14084" max="14084" width="28.7109375" style="111" customWidth="1"/>
    <col min="14085" max="14090" width="10.28515625" style="111" customWidth="1"/>
    <col min="14091" max="14091" width="11.7109375" style="111" customWidth="1"/>
    <col min="14092" max="14092" width="25" style="111" customWidth="1"/>
    <col min="14093" max="14093" width="12.28515625" style="111" customWidth="1"/>
    <col min="14094" max="14338" width="9.140625" style="111"/>
    <col min="14339" max="14339" width="34.28515625" style="111" customWidth="1"/>
    <col min="14340" max="14340" width="28.7109375" style="111" customWidth="1"/>
    <col min="14341" max="14346" width="10.28515625" style="111" customWidth="1"/>
    <col min="14347" max="14347" width="11.7109375" style="111" customWidth="1"/>
    <col min="14348" max="14348" width="25" style="111" customWidth="1"/>
    <col min="14349" max="14349" width="12.28515625" style="111" customWidth="1"/>
    <col min="14350" max="14594" width="9.140625" style="111"/>
    <col min="14595" max="14595" width="34.28515625" style="111" customWidth="1"/>
    <col min="14596" max="14596" width="28.7109375" style="111" customWidth="1"/>
    <col min="14597" max="14602" width="10.28515625" style="111" customWidth="1"/>
    <col min="14603" max="14603" width="11.7109375" style="111" customWidth="1"/>
    <col min="14604" max="14604" width="25" style="111" customWidth="1"/>
    <col min="14605" max="14605" width="12.28515625" style="111" customWidth="1"/>
    <col min="14606" max="14850" width="9.140625" style="111"/>
    <col min="14851" max="14851" width="34.28515625" style="111" customWidth="1"/>
    <col min="14852" max="14852" width="28.7109375" style="111" customWidth="1"/>
    <col min="14853" max="14858" width="10.28515625" style="111" customWidth="1"/>
    <col min="14859" max="14859" width="11.7109375" style="111" customWidth="1"/>
    <col min="14860" max="14860" width="25" style="111" customWidth="1"/>
    <col min="14861" max="14861" width="12.28515625" style="111" customWidth="1"/>
    <col min="14862" max="15106" width="9.140625" style="111"/>
    <col min="15107" max="15107" width="34.28515625" style="111" customWidth="1"/>
    <col min="15108" max="15108" width="28.7109375" style="111" customWidth="1"/>
    <col min="15109" max="15114" width="10.28515625" style="111" customWidth="1"/>
    <col min="15115" max="15115" width="11.7109375" style="111" customWidth="1"/>
    <col min="15116" max="15116" width="25" style="111" customWidth="1"/>
    <col min="15117" max="15117" width="12.28515625" style="111" customWidth="1"/>
    <col min="15118" max="15362" width="9.140625" style="111"/>
    <col min="15363" max="15363" width="34.28515625" style="111" customWidth="1"/>
    <col min="15364" max="15364" width="28.7109375" style="111" customWidth="1"/>
    <col min="15365" max="15370" width="10.28515625" style="111" customWidth="1"/>
    <col min="15371" max="15371" width="11.7109375" style="111" customWidth="1"/>
    <col min="15372" max="15372" width="25" style="111" customWidth="1"/>
    <col min="15373" max="15373" width="12.28515625" style="111" customWidth="1"/>
    <col min="15374" max="15618" width="9.140625" style="111"/>
    <col min="15619" max="15619" width="34.28515625" style="111" customWidth="1"/>
    <col min="15620" max="15620" width="28.7109375" style="111" customWidth="1"/>
    <col min="15621" max="15626" width="10.28515625" style="111" customWidth="1"/>
    <col min="15627" max="15627" width="11.7109375" style="111" customWidth="1"/>
    <col min="15628" max="15628" width="25" style="111" customWidth="1"/>
    <col min="15629" max="15629" width="12.28515625" style="111" customWidth="1"/>
    <col min="15630" max="15874" width="9.140625" style="111"/>
    <col min="15875" max="15875" width="34.28515625" style="111" customWidth="1"/>
    <col min="15876" max="15876" width="28.7109375" style="111" customWidth="1"/>
    <col min="15877" max="15882" width="10.28515625" style="111" customWidth="1"/>
    <col min="15883" max="15883" width="11.7109375" style="111" customWidth="1"/>
    <col min="15884" max="15884" width="25" style="111" customWidth="1"/>
    <col min="15885" max="15885" width="12.28515625" style="111" customWidth="1"/>
    <col min="15886" max="16130" width="9.140625" style="111"/>
    <col min="16131" max="16131" width="34.28515625" style="111" customWidth="1"/>
    <col min="16132" max="16132" width="28.7109375" style="111" customWidth="1"/>
    <col min="16133" max="16138" width="10.28515625" style="111" customWidth="1"/>
    <col min="16139" max="16139" width="11.7109375" style="111" customWidth="1"/>
    <col min="16140" max="16140" width="25" style="111" customWidth="1"/>
    <col min="16141" max="16141" width="12.28515625" style="111" customWidth="1"/>
    <col min="16142" max="16384" width="9.140625" style="111"/>
  </cols>
  <sheetData>
    <row r="3" spans="2:13" ht="35.25" customHeight="1" x14ac:dyDescent="0.2">
      <c r="B3" s="749" t="s">
        <v>187</v>
      </c>
      <c r="C3" s="749"/>
      <c r="D3" s="749"/>
      <c r="E3" s="749"/>
      <c r="F3" s="749"/>
      <c r="G3" s="200"/>
      <c r="H3" s="200"/>
      <c r="I3" s="200"/>
      <c r="J3" s="200"/>
      <c r="K3" s="200"/>
    </row>
    <row r="4" spans="2:13" x14ac:dyDescent="0.2">
      <c r="B4" s="95"/>
      <c r="C4" s="95"/>
      <c r="D4" s="95"/>
      <c r="E4" s="95"/>
      <c r="F4" s="200"/>
      <c r="G4" s="200"/>
      <c r="H4" s="200"/>
      <c r="I4" s="200"/>
      <c r="J4" s="200"/>
      <c r="K4" s="200"/>
    </row>
    <row r="5" spans="2:13" ht="24" customHeight="1" x14ac:dyDescent="0.2">
      <c r="B5" s="747" t="s">
        <v>188</v>
      </c>
      <c r="C5" s="747"/>
      <c r="D5" s="117"/>
      <c r="E5" s="117"/>
      <c r="F5" s="200"/>
      <c r="G5" s="200"/>
      <c r="H5" s="200"/>
      <c r="I5" s="200"/>
      <c r="J5" s="200"/>
      <c r="K5" s="200"/>
    </row>
    <row r="6" spans="2:13" x14ac:dyDescent="0.2">
      <c r="B6" s="747"/>
      <c r="C6" s="747"/>
      <c r="D6" s="117"/>
      <c r="E6" s="117"/>
      <c r="F6" s="200"/>
      <c r="G6" s="200"/>
      <c r="H6" s="200"/>
      <c r="I6" s="200"/>
      <c r="J6" s="200"/>
      <c r="K6" s="200"/>
    </row>
    <row r="7" spans="2:13" ht="32.25" customHeight="1" x14ac:dyDescent="0.2">
      <c r="B7" s="222" t="s">
        <v>189</v>
      </c>
      <c r="C7" s="223">
        <v>8406.0939200000066</v>
      </c>
      <c r="D7" s="117"/>
      <c r="E7" s="117"/>
      <c r="F7" s="200"/>
      <c r="G7" s="200"/>
      <c r="H7" s="200"/>
      <c r="I7" s="200"/>
      <c r="J7" s="200"/>
      <c r="K7" s="200"/>
      <c r="M7" s="118"/>
    </row>
    <row r="8" spans="2:13" ht="30.75" customHeight="1" x14ac:dyDescent="0.2">
      <c r="B8" s="222" t="s">
        <v>190</v>
      </c>
      <c r="C8" s="223">
        <v>1166.7797700000006</v>
      </c>
      <c r="D8" s="117"/>
      <c r="E8" s="117"/>
      <c r="F8" s="219"/>
      <c r="G8" s="200"/>
      <c r="H8" s="200"/>
      <c r="I8" s="200"/>
      <c r="J8" s="200"/>
      <c r="K8" s="200"/>
      <c r="L8" s="119"/>
      <c r="M8" s="119"/>
    </row>
    <row r="9" spans="2:13" x14ac:dyDescent="0.2">
      <c r="B9" s="120" t="s">
        <v>191</v>
      </c>
      <c r="C9" s="220"/>
      <c r="D9" s="220"/>
      <c r="E9" s="220"/>
      <c r="F9" s="221"/>
      <c r="G9" s="200"/>
      <c r="H9" s="200"/>
      <c r="I9" s="200"/>
      <c r="J9" s="200"/>
      <c r="K9" s="200"/>
      <c r="L9" s="119"/>
      <c r="M9" s="119"/>
    </row>
    <row r="10" spans="2:13" x14ac:dyDescent="0.2">
      <c r="B10" s="220"/>
      <c r="C10" s="220"/>
      <c r="D10" s="220"/>
      <c r="E10" s="220"/>
      <c r="F10" s="221"/>
      <c r="G10" s="200"/>
      <c r="H10" s="200"/>
      <c r="I10" s="200"/>
      <c r="J10" s="200"/>
      <c r="K10" s="200"/>
      <c r="L10" s="119"/>
      <c r="M10" s="119"/>
    </row>
    <row r="11" spans="2:13" x14ac:dyDescent="0.2">
      <c r="B11" s="220"/>
      <c r="C11" s="220"/>
      <c r="D11" s="220"/>
      <c r="E11" s="220"/>
      <c r="F11" s="200"/>
      <c r="G11" s="200"/>
      <c r="H11" s="200"/>
      <c r="I11" s="200"/>
      <c r="J11" s="200"/>
      <c r="K11" s="200"/>
      <c r="L11" s="119"/>
      <c r="M11" s="119"/>
    </row>
    <row r="12" spans="2:13" ht="33" customHeight="1" x14ac:dyDescent="0.2">
      <c r="B12" s="747" t="s">
        <v>192</v>
      </c>
      <c r="C12" s="747"/>
      <c r="D12" s="747" t="s">
        <v>193</v>
      </c>
      <c r="E12" s="747"/>
      <c r="F12" s="224" t="s">
        <v>194</v>
      </c>
      <c r="G12" s="200"/>
      <c r="H12" s="200"/>
      <c r="I12" s="200"/>
      <c r="J12" s="200"/>
      <c r="K12" s="200"/>
    </row>
    <row r="13" spans="2:13" ht="22.5" customHeight="1" x14ac:dyDescent="0.2">
      <c r="B13" s="747"/>
      <c r="C13" s="747"/>
      <c r="D13" s="225" t="s">
        <v>195</v>
      </c>
      <c r="E13" s="225" t="s">
        <v>196</v>
      </c>
      <c r="F13" s="225"/>
      <c r="G13" s="200"/>
      <c r="H13" s="200"/>
      <c r="I13" s="200"/>
      <c r="J13" s="200"/>
      <c r="K13" s="200"/>
    </row>
    <row r="14" spans="2:13" x14ac:dyDescent="0.2">
      <c r="B14" s="748" t="s">
        <v>197</v>
      </c>
      <c r="C14" s="226" t="s">
        <v>198</v>
      </c>
      <c r="D14" s="223">
        <v>7174</v>
      </c>
      <c r="E14" s="223">
        <v>8062</v>
      </c>
      <c r="F14" s="223">
        <f>SUM(D14:E14)</f>
        <v>15236</v>
      </c>
      <c r="G14" s="201"/>
      <c r="H14" s="200"/>
      <c r="I14" s="200"/>
      <c r="J14" s="200"/>
      <c r="K14" s="200"/>
    </row>
    <row r="15" spans="2:13" x14ac:dyDescent="0.2">
      <c r="B15" s="748"/>
      <c r="C15" s="226" t="s">
        <v>199</v>
      </c>
      <c r="D15" s="223">
        <v>3786.3718800000065</v>
      </c>
      <c r="E15" s="223">
        <v>4619.7220399999997</v>
      </c>
      <c r="F15" s="223">
        <f>SUM(D15:E15)</f>
        <v>8406.0939200000066</v>
      </c>
      <c r="G15" s="200"/>
      <c r="H15" s="200"/>
      <c r="I15" s="200"/>
      <c r="J15" s="200"/>
      <c r="K15" s="200"/>
    </row>
    <row r="16" spans="2:13" x14ac:dyDescent="0.2">
      <c r="B16" s="224" t="s">
        <v>200</v>
      </c>
      <c r="C16" s="226" t="s">
        <v>199</v>
      </c>
      <c r="D16" s="223">
        <v>284.20078000000001</v>
      </c>
      <c r="E16" s="223">
        <v>297.55402000000015</v>
      </c>
      <c r="F16" s="223">
        <f>SUM(D16:E16)</f>
        <v>581.75480000000016</v>
      </c>
      <c r="G16" s="200"/>
      <c r="H16" s="200"/>
      <c r="I16" s="200"/>
      <c r="J16" s="200"/>
      <c r="K16" s="200"/>
    </row>
    <row r="17" spans="2:11" x14ac:dyDescent="0.2">
      <c r="B17" s="120" t="s">
        <v>201</v>
      </c>
      <c r="C17" s="95"/>
      <c r="D17" s="99"/>
      <c r="E17" s="99"/>
      <c r="F17" s="200"/>
      <c r="G17" s="200"/>
      <c r="H17" s="200"/>
      <c r="I17" s="200"/>
      <c r="J17" s="200"/>
      <c r="K17" s="200"/>
    </row>
    <row r="18" spans="2:11" x14ac:dyDescent="0.2">
      <c r="B18" s="97"/>
      <c r="C18" s="97"/>
      <c r="D18" s="121"/>
      <c r="E18" s="121"/>
      <c r="F18" s="121"/>
      <c r="G18" s="121"/>
      <c r="H18" s="121"/>
      <c r="I18" s="121"/>
      <c r="J18" s="121"/>
    </row>
    <row r="19" spans="2:11" x14ac:dyDescent="0.2">
      <c r="C19" s="122"/>
      <c r="D19" s="121"/>
      <c r="E19" s="121"/>
      <c r="F19" s="121"/>
      <c r="G19" s="121"/>
      <c r="H19" s="121"/>
      <c r="I19" s="121"/>
      <c r="J19" s="121"/>
    </row>
    <row r="20" spans="2:11" x14ac:dyDescent="0.2">
      <c r="D20" s="121"/>
      <c r="E20" s="121"/>
      <c r="F20" s="121"/>
      <c r="G20" s="121"/>
      <c r="H20" s="121"/>
      <c r="I20" s="121"/>
      <c r="J20" s="121"/>
    </row>
  </sheetData>
  <mergeCells count="5">
    <mergeCell ref="B5:C6"/>
    <mergeCell ref="B12:C13"/>
    <mergeCell ref="D12:E12"/>
    <mergeCell ref="B14:B15"/>
    <mergeCell ref="B3:F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24</vt:i4>
      </vt:variant>
      <vt:variant>
        <vt:lpstr>Grafy</vt:lpstr>
      </vt:variant>
      <vt:variant>
        <vt:i4>1</vt:i4>
      </vt:variant>
    </vt:vector>
  </HeadingPairs>
  <TitlesOfParts>
    <vt:vector size="25" baseType="lpstr">
      <vt:lpstr>Súhrnná bilancia</vt:lpstr>
      <vt:lpstr>Vývoj príjmov</vt:lpstr>
      <vt:lpstr>Príjmy rozdelenie</vt:lpstr>
      <vt:lpstr>Vývoj pohľadávok</vt:lpstr>
      <vt:lpstr>graf pohľadávky</vt:lpstr>
      <vt:lpstr>stav pohľ.podľa pob.2_14</vt:lpstr>
      <vt:lpstr>Exekučné návrhy</vt:lpstr>
      <vt:lpstr>Vydané rozhodnutia SK </vt:lpstr>
      <vt:lpstr>Mandátna správa</vt:lpstr>
      <vt:lpstr>Pohľadávky voči  ZZ</vt:lpstr>
      <vt:lpstr>Pohľadávky podľa pobočiek ZZ</vt:lpstr>
      <vt:lpstr>V po fondoch podrobne </vt:lpstr>
      <vt:lpstr>V delenie mesačne </vt:lpstr>
      <vt:lpstr>P a V hradené štátom</vt:lpstr>
      <vt:lpstr>zostatky na účtoch</vt:lpstr>
      <vt:lpstr>2013 a 2014</vt:lpstr>
      <vt:lpstr>SF</vt:lpstr>
      <vt:lpstr>Objednávky a faktúry</vt:lpstr>
      <vt:lpstr>600</vt:lpstr>
      <vt:lpstr>700</vt:lpstr>
      <vt:lpstr>ústredie 600</vt:lpstr>
      <vt:lpstr>Úprava RR</vt:lpstr>
      <vt:lpstr>Hárok1</vt:lpstr>
      <vt:lpstr>Hárok2</vt:lpstr>
      <vt:lpstr>Graf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farkasova_k</cp:lastModifiedBy>
  <cp:lastPrinted>2014-04-01T09:41:04Z</cp:lastPrinted>
  <dcterms:created xsi:type="dcterms:W3CDTF">2007-11-13T07:23:54Z</dcterms:created>
  <dcterms:modified xsi:type="dcterms:W3CDTF">2014-04-01T09:41:17Z</dcterms:modified>
</cp:coreProperties>
</file>