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70" windowWidth="10425" windowHeight="6045" tabRatio="924" firstSheet="15" activeTab="16"/>
  </bookViews>
  <sheets>
    <sheet name="Súhrnná bilancia" sheetId="6" r:id="rId1"/>
    <sheet name="Príjmy rozdelenie" sheetId="5" r:id="rId2"/>
    <sheet name="graf príjmy (2)" sheetId="58" r:id="rId3"/>
    <sheet name="Vývoj pohľadávok" sheetId="67" r:id="rId4"/>
    <sheet name="graf pohľadávky " sheetId="68" r:id="rId5"/>
    <sheet name="Stav pohľadávok podľa pobočiek" sheetId="69" r:id="rId6"/>
    <sheet name="Pohľ.podľa spôsobov vymáhania" sheetId="70" r:id="rId7"/>
    <sheet name="Exekučné návrhy" sheetId="71" r:id="rId8"/>
    <sheet name="Vydané rozhodnutia SK " sheetId="72" r:id="rId9"/>
    <sheet name="Mandátna správa" sheetId="73" r:id="rId10"/>
    <sheet name="Pohľadávky voči ZZ" sheetId="74" r:id="rId11"/>
    <sheet name="Pohľadávky podľa pobočiek ZZ" sheetId="75" r:id="rId12"/>
    <sheet name="V po fondoch podrobne " sheetId="3" r:id="rId13"/>
    <sheet name="V delenie mesačne" sheetId="4" r:id="rId14"/>
    <sheet name="P a V hradené štátom" sheetId="1" r:id="rId15"/>
    <sheet name="zostatky na účtoch" sheetId="2" r:id="rId16"/>
    <sheet name="2010 a 2011" sheetId="76" r:id="rId17"/>
    <sheet name="Graf" sheetId="77" r:id="rId18"/>
    <sheet name="SP január až jún" sheetId="78" r:id="rId19"/>
    <sheet name="objednáv.a faktúry jún 2011" sheetId="79" r:id="rId20"/>
    <sheet name="600 celá SP jún 2011" sheetId="80" r:id="rId21"/>
    <sheet name="700 celá SP jún 2011" sheetId="81" r:id="rId22"/>
    <sheet name="600 ústredie jún 2011" sheetId="82" r:id="rId23"/>
    <sheet name="Hárok2" sheetId="41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col1" localSheetId="2">#REF!</definedName>
    <definedName name="__col1">#REF!</definedName>
    <definedName name="__col2" localSheetId="2">#REF!</definedName>
    <definedName name="__col2">#REF!</definedName>
    <definedName name="__col3">#REF!</definedName>
    <definedName name="__col4">#REF!</definedName>
    <definedName name="__col5">#REF!</definedName>
    <definedName name="__col6">#REF!</definedName>
    <definedName name="__col7">#REF!</definedName>
    <definedName name="__col8">#REF!</definedName>
    <definedName name="_col1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a">#REF!</definedName>
    <definedName name="BudgetTab">#REF!</definedName>
    <definedName name="Celk_Zisk">[1]Scénář!$E$15</definedName>
    <definedName name="CelkZisk">#REF!</definedName>
    <definedName name="datumK">#REF!</definedName>
    <definedName name="ehdxjxrf">#REF!</definedName>
    <definedName name="Format">#REF!</definedName>
    <definedName name="HrubyZisk">#REF!</definedName>
    <definedName name="jún">'[2]Budoucí hodnota - zadání'!#REF!</definedName>
    <definedName name="k">#REF!</definedName>
    <definedName name="mmm">#REF!</definedName>
    <definedName name="NZbozi">[3]Test1!$B$89:$D$96</definedName>
    <definedName name="obraz">#REF!</definedName>
    <definedName name="Opravy">#REF!</definedName>
    <definedName name="Ostatni">#REF!</definedName>
    <definedName name="PocetNavstev">#REF!</definedName>
    <definedName name="PrijemNaZakaz">#REF!</definedName>
    <definedName name="produkt">'[2]Budoucí hodnota - zadání'!#REF!</definedName>
    <definedName name="produkt22">'[4]Budoucí hodnota - zadání'!#REF!</definedName>
    <definedName name="PRODUKT3">'[4]Budoucí hodnota - zadání'!#REF!</definedName>
    <definedName name="Reklama">#REF!</definedName>
    <definedName name="Revenue">#REF!</definedName>
    <definedName name="TableArea">#REF!</definedName>
    <definedName name="tabulky">#REF!</definedName>
    <definedName name="VydajeNaZakaz">#REF!</definedName>
    <definedName name="Vyplaty">#REF!</definedName>
    <definedName name="x">#REF!</definedName>
    <definedName name="Zarizeni">#REF!</definedName>
    <definedName name="Zásoby">#REF!</definedName>
    <definedName name="Zbozi">[5]Test1!$B$89:$D$96</definedName>
    <definedName name="ZboziN">[6]Test1!$B$89:$D$96</definedName>
    <definedName name="zugskrheiogwe">#REF!</definedName>
  </definedNames>
  <calcPr calcId="144525"/>
</workbook>
</file>

<file path=xl/calcChain.xml><?xml version="1.0" encoding="utf-8"?>
<calcChain xmlns="http://schemas.openxmlformats.org/spreadsheetml/2006/main">
  <c r="L87" i="82" l="1"/>
  <c r="G87" i="82"/>
  <c r="K87" i="82" s="1"/>
  <c r="J86" i="82"/>
  <c r="L86" i="82" s="1"/>
  <c r="I86" i="82"/>
  <c r="H86" i="82"/>
  <c r="G86" i="82"/>
  <c r="K86" i="82" s="1"/>
  <c r="L85" i="82"/>
  <c r="K85" i="82"/>
  <c r="G85" i="82"/>
  <c r="L84" i="82"/>
  <c r="K84" i="82"/>
  <c r="L83" i="82"/>
  <c r="K83" i="82"/>
  <c r="L82" i="82"/>
  <c r="K82" i="82"/>
  <c r="L81" i="82"/>
  <c r="K81" i="82"/>
  <c r="J80" i="82"/>
  <c r="L80" i="82" s="1"/>
  <c r="I80" i="82"/>
  <c r="H80" i="82"/>
  <c r="G80" i="82"/>
  <c r="J79" i="82"/>
  <c r="L79" i="82" s="1"/>
  <c r="I79" i="82"/>
  <c r="H79" i="82"/>
  <c r="G79" i="82"/>
  <c r="L78" i="82"/>
  <c r="K78" i="82"/>
  <c r="L77" i="82"/>
  <c r="K77" i="82"/>
  <c r="L76" i="82"/>
  <c r="K76" i="82"/>
  <c r="L75" i="82"/>
  <c r="K75" i="82"/>
  <c r="L73" i="82"/>
  <c r="K73" i="82"/>
  <c r="L72" i="82"/>
  <c r="K72" i="82"/>
  <c r="L71" i="82"/>
  <c r="K71" i="82"/>
  <c r="L70" i="82"/>
  <c r="K70" i="82"/>
  <c r="L69" i="82"/>
  <c r="K69" i="82"/>
  <c r="L68" i="82"/>
  <c r="K68" i="82"/>
  <c r="L67" i="82"/>
  <c r="K67" i="82"/>
  <c r="L66" i="82"/>
  <c r="K66" i="82"/>
  <c r="K65" i="82"/>
  <c r="L64" i="82"/>
  <c r="K64" i="82"/>
  <c r="L63" i="82"/>
  <c r="K63" i="82"/>
  <c r="L62" i="82"/>
  <c r="K62" i="82"/>
  <c r="L61" i="82"/>
  <c r="K61" i="82"/>
  <c r="L60" i="82"/>
  <c r="K60" i="82"/>
  <c r="L59" i="82"/>
  <c r="K59" i="82"/>
  <c r="J58" i="82"/>
  <c r="L58" i="82" s="1"/>
  <c r="I58" i="82"/>
  <c r="H58" i="82"/>
  <c r="G58" i="82"/>
  <c r="K58" i="82" s="1"/>
  <c r="L56" i="82"/>
  <c r="K56" i="82"/>
  <c r="L55" i="82"/>
  <c r="K55" i="82"/>
  <c r="J54" i="82"/>
  <c r="L54" i="82" s="1"/>
  <c r="I54" i="82"/>
  <c r="H54" i="82"/>
  <c r="G54" i="82"/>
  <c r="K54" i="82" s="1"/>
  <c r="L53" i="82"/>
  <c r="K53" i="82"/>
  <c r="L52" i="82"/>
  <c r="K52" i="82"/>
  <c r="L51" i="82"/>
  <c r="K51" i="82"/>
  <c r="L50" i="82"/>
  <c r="K50" i="82"/>
  <c r="L49" i="82"/>
  <c r="K49" i="82"/>
  <c r="J48" i="82"/>
  <c r="K48" i="82" s="1"/>
  <c r="I48" i="82"/>
  <c r="H48" i="82"/>
  <c r="G48" i="82"/>
  <c r="L47" i="82"/>
  <c r="K47" i="82"/>
  <c r="L46" i="82"/>
  <c r="K46" i="82"/>
  <c r="L45" i="82"/>
  <c r="K45" i="82"/>
  <c r="L44" i="82"/>
  <c r="K44" i="82"/>
  <c r="L43" i="82"/>
  <c r="K43" i="82"/>
  <c r="J42" i="82"/>
  <c r="K42" i="82" s="1"/>
  <c r="I42" i="82"/>
  <c r="H42" i="82"/>
  <c r="G42" i="82"/>
  <c r="L41" i="82"/>
  <c r="K41" i="82"/>
  <c r="K40" i="82"/>
  <c r="L39" i="82"/>
  <c r="K39" i="82"/>
  <c r="L38" i="82"/>
  <c r="K38" i="82"/>
  <c r="L37" i="82"/>
  <c r="K37" i="82"/>
  <c r="L36" i="82"/>
  <c r="K36" i="82"/>
  <c r="L35" i="82"/>
  <c r="K35" i="82"/>
  <c r="L34" i="82"/>
  <c r="K34" i="82"/>
  <c r="L33" i="82"/>
  <c r="K33" i="82"/>
  <c r="L32" i="82"/>
  <c r="K32" i="82"/>
  <c r="J31" i="82"/>
  <c r="L31" i="82" s="1"/>
  <c r="I31" i="82"/>
  <c r="H31" i="82"/>
  <c r="G31" i="82"/>
  <c r="K31" i="82" s="1"/>
  <c r="L30" i="82"/>
  <c r="K30" i="82"/>
  <c r="L29" i="82"/>
  <c r="K29" i="82"/>
  <c r="L28" i="82"/>
  <c r="K28" i="82"/>
  <c r="L27" i="82"/>
  <c r="K27" i="82"/>
  <c r="J26" i="82"/>
  <c r="L26" i="82" s="1"/>
  <c r="I26" i="82"/>
  <c r="H26" i="82"/>
  <c r="G26" i="82"/>
  <c r="K26" i="82" s="1"/>
  <c r="L25" i="82"/>
  <c r="K25" i="82"/>
  <c r="L24" i="82"/>
  <c r="K24" i="82"/>
  <c r="L23" i="82"/>
  <c r="K23" i="82"/>
  <c r="J22" i="82"/>
  <c r="L22" i="82" s="1"/>
  <c r="I22" i="82"/>
  <c r="H22" i="82"/>
  <c r="G22" i="82"/>
  <c r="K22" i="82" s="1"/>
  <c r="J21" i="82"/>
  <c r="L21" i="82" s="1"/>
  <c r="I21" i="82"/>
  <c r="H21" i="82"/>
  <c r="G21" i="82"/>
  <c r="K21" i="82" s="1"/>
  <c r="L20" i="82"/>
  <c r="K20" i="82"/>
  <c r="L17" i="82"/>
  <c r="K17" i="82"/>
  <c r="L16" i="82"/>
  <c r="K16" i="82"/>
  <c r="L15" i="82"/>
  <c r="K15" i="82"/>
  <c r="J14" i="82"/>
  <c r="L14" i="82" s="1"/>
  <c r="I14" i="82"/>
  <c r="H14" i="82"/>
  <c r="G14" i="82"/>
  <c r="K14" i="82" s="1"/>
  <c r="L13" i="82"/>
  <c r="K13" i="82"/>
  <c r="J12" i="82"/>
  <c r="L12" i="82" s="1"/>
  <c r="I12" i="82"/>
  <c r="H12" i="82"/>
  <c r="G12" i="82"/>
  <c r="K12" i="82" s="1"/>
  <c r="J11" i="82"/>
  <c r="L11" i="82" s="1"/>
  <c r="I11" i="82"/>
  <c r="H11" i="82"/>
  <c r="G11" i="82"/>
  <c r="K11" i="82" s="1"/>
  <c r="M31" i="81"/>
  <c r="N30" i="81"/>
  <c r="M30" i="81"/>
  <c r="L30" i="81"/>
  <c r="N29" i="81"/>
  <c r="M29" i="81"/>
  <c r="K28" i="81"/>
  <c r="N28" i="81" s="1"/>
  <c r="J28" i="81"/>
  <c r="I28" i="81"/>
  <c r="H28" i="81"/>
  <c r="G28" i="81"/>
  <c r="N27" i="81"/>
  <c r="M27" i="81"/>
  <c r="L27" i="81"/>
  <c r="K25" i="81"/>
  <c r="J25" i="81"/>
  <c r="I25" i="81"/>
  <c r="H25" i="81"/>
  <c r="G25" i="81"/>
  <c r="L24" i="81"/>
  <c r="M23" i="81"/>
  <c r="L23" i="81"/>
  <c r="M22" i="81"/>
  <c r="L22" i="81"/>
  <c r="M21" i="81"/>
  <c r="L21" i="81"/>
  <c r="M20" i="81"/>
  <c r="L19" i="81"/>
  <c r="K19" i="81"/>
  <c r="M19" i="81" s="1"/>
  <c r="J19" i="81"/>
  <c r="I19" i="81"/>
  <c r="H19" i="81"/>
  <c r="G19" i="81"/>
  <c r="K17" i="81"/>
  <c r="K12" i="81" s="1"/>
  <c r="J17" i="81"/>
  <c r="I17" i="81"/>
  <c r="I12" i="81" s="1"/>
  <c r="I11" i="81" s="1"/>
  <c r="H17" i="81"/>
  <c r="G17" i="81"/>
  <c r="G12" i="81" s="1"/>
  <c r="G11" i="81" s="1"/>
  <c r="M15" i="81"/>
  <c r="L15" i="81"/>
  <c r="L13" i="81"/>
  <c r="K13" i="81"/>
  <c r="M13" i="81" s="1"/>
  <c r="J13" i="81"/>
  <c r="I13" i="81"/>
  <c r="H13" i="81"/>
  <c r="G13" i="81"/>
  <c r="J12" i="81"/>
  <c r="H12" i="81"/>
  <c r="J11" i="81"/>
  <c r="H11" i="81"/>
  <c r="N98" i="80"/>
  <c r="H98" i="80"/>
  <c r="M98" i="80" s="1"/>
  <c r="G98" i="80"/>
  <c r="L98" i="80" s="1"/>
  <c r="K97" i="80"/>
  <c r="N97" i="80" s="1"/>
  <c r="J97" i="80"/>
  <c r="I97" i="80"/>
  <c r="I90" i="80" s="1"/>
  <c r="H97" i="80"/>
  <c r="G97" i="80"/>
  <c r="G90" i="80" s="1"/>
  <c r="N96" i="80"/>
  <c r="M96" i="80"/>
  <c r="L96" i="80"/>
  <c r="N95" i="80"/>
  <c r="M95" i="80"/>
  <c r="L95" i="80"/>
  <c r="N94" i="80"/>
  <c r="M94" i="80"/>
  <c r="L94" i="80"/>
  <c r="N93" i="80"/>
  <c r="M93" i="80"/>
  <c r="L93" i="80"/>
  <c r="N92" i="80"/>
  <c r="M92" i="80"/>
  <c r="L92" i="80"/>
  <c r="N91" i="80"/>
  <c r="L91" i="80"/>
  <c r="K91" i="80"/>
  <c r="M91" i="80" s="1"/>
  <c r="J91" i="80"/>
  <c r="I91" i="80"/>
  <c r="H91" i="80"/>
  <c r="G91" i="80"/>
  <c r="J90" i="80"/>
  <c r="H90" i="80"/>
  <c r="N89" i="80"/>
  <c r="M89" i="80"/>
  <c r="L89" i="80"/>
  <c r="N88" i="80"/>
  <c r="M88" i="80"/>
  <c r="L88" i="80"/>
  <c r="N87" i="80"/>
  <c r="M87" i="80"/>
  <c r="L87" i="80"/>
  <c r="N86" i="80"/>
  <c r="M86" i="80"/>
  <c r="N84" i="80"/>
  <c r="M84" i="80"/>
  <c r="L84" i="80"/>
  <c r="N83" i="80"/>
  <c r="M83" i="80"/>
  <c r="L83" i="80"/>
  <c r="N82" i="80"/>
  <c r="M82" i="80"/>
  <c r="L82" i="80"/>
  <c r="N81" i="80"/>
  <c r="M81" i="80"/>
  <c r="L81" i="80"/>
  <c r="N80" i="80"/>
  <c r="M80" i="80"/>
  <c r="L80" i="80"/>
  <c r="N79" i="80"/>
  <c r="L79" i="80"/>
  <c r="H79" i="80"/>
  <c r="M79" i="80" s="1"/>
  <c r="N78" i="80"/>
  <c r="M78" i="80"/>
  <c r="L78" i="80"/>
  <c r="N77" i="80"/>
  <c r="M77" i="80"/>
  <c r="L77" i="80"/>
  <c r="N76" i="80"/>
  <c r="M76" i="80"/>
  <c r="L76" i="80"/>
  <c r="N75" i="80"/>
  <c r="M75" i="80"/>
  <c r="H75" i="80"/>
  <c r="N74" i="80"/>
  <c r="L74" i="80"/>
  <c r="H74" i="80"/>
  <c r="M74" i="80" s="1"/>
  <c r="N73" i="80"/>
  <c r="M73" i="80"/>
  <c r="L73" i="80"/>
  <c r="N72" i="80"/>
  <c r="M72" i="80"/>
  <c r="L72" i="80"/>
  <c r="N71" i="80"/>
  <c r="M71" i="80"/>
  <c r="L71" i="80"/>
  <c r="N70" i="80"/>
  <c r="M70" i="80"/>
  <c r="L70" i="80"/>
  <c r="N69" i="80"/>
  <c r="L69" i="80"/>
  <c r="K69" i="80"/>
  <c r="M69" i="80" s="1"/>
  <c r="J69" i="80"/>
  <c r="I69" i="80"/>
  <c r="H69" i="80"/>
  <c r="G69" i="80"/>
  <c r="N67" i="80"/>
  <c r="M67" i="80"/>
  <c r="L67" i="80"/>
  <c r="N66" i="80"/>
  <c r="M66" i="80"/>
  <c r="L66" i="80"/>
  <c r="N65" i="80"/>
  <c r="L65" i="80"/>
  <c r="K65" i="80"/>
  <c r="M65" i="80" s="1"/>
  <c r="J65" i="80"/>
  <c r="I65" i="80"/>
  <c r="H65" i="80"/>
  <c r="G65" i="80"/>
  <c r="N64" i="80"/>
  <c r="M64" i="80"/>
  <c r="L64" i="80"/>
  <c r="N63" i="80"/>
  <c r="M63" i="80"/>
  <c r="L63" i="80"/>
  <c r="N62" i="80"/>
  <c r="L62" i="80"/>
  <c r="H62" i="80"/>
  <c r="M62" i="80" s="1"/>
  <c r="N61" i="80"/>
  <c r="M61" i="80"/>
  <c r="L61" i="80"/>
  <c r="N60" i="80"/>
  <c r="M60" i="80"/>
  <c r="L60" i="80"/>
  <c r="N59" i="80"/>
  <c r="L59" i="80"/>
  <c r="K59" i="80"/>
  <c r="M59" i="80" s="1"/>
  <c r="J59" i="80"/>
  <c r="I59" i="80"/>
  <c r="H59" i="80"/>
  <c r="G59" i="80"/>
  <c r="N58" i="80"/>
  <c r="M58" i="80"/>
  <c r="L58" i="80"/>
  <c r="N57" i="80"/>
  <c r="M57" i="80"/>
  <c r="L57" i="80"/>
  <c r="N56" i="80"/>
  <c r="L56" i="80"/>
  <c r="H56" i="80"/>
  <c r="M56" i="80" s="1"/>
  <c r="N55" i="80"/>
  <c r="M55" i="80"/>
  <c r="L55" i="80"/>
  <c r="N54" i="80"/>
  <c r="M54" i="80"/>
  <c r="L54" i="80"/>
  <c r="N53" i="80"/>
  <c r="L53" i="80"/>
  <c r="K53" i="80"/>
  <c r="M53" i="80" s="1"/>
  <c r="J53" i="80"/>
  <c r="I53" i="80"/>
  <c r="H53" i="80"/>
  <c r="G53" i="80"/>
  <c r="N52" i="80"/>
  <c r="M52" i="80"/>
  <c r="L52" i="80"/>
  <c r="N51" i="80"/>
  <c r="M51" i="80"/>
  <c r="L51" i="80"/>
  <c r="N50" i="80"/>
  <c r="M50" i="80"/>
  <c r="L50" i="80"/>
  <c r="N49" i="80"/>
  <c r="L49" i="80"/>
  <c r="H49" i="80"/>
  <c r="H42" i="80" s="1"/>
  <c r="H32" i="80" s="1"/>
  <c r="H11" i="80" s="1"/>
  <c r="N48" i="80"/>
  <c r="M48" i="80"/>
  <c r="L48" i="80"/>
  <c r="N47" i="80"/>
  <c r="M47" i="80"/>
  <c r="L47" i="80"/>
  <c r="N46" i="80"/>
  <c r="M46" i="80"/>
  <c r="L46" i="80"/>
  <c r="N45" i="80"/>
  <c r="L45" i="80"/>
  <c r="H45" i="80"/>
  <c r="M45" i="80" s="1"/>
  <c r="N44" i="80"/>
  <c r="L44" i="80"/>
  <c r="H44" i="80"/>
  <c r="M44" i="80" s="1"/>
  <c r="N43" i="80"/>
  <c r="M43" i="80"/>
  <c r="L43" i="80"/>
  <c r="K42" i="80"/>
  <c r="N42" i="80" s="1"/>
  <c r="J42" i="80"/>
  <c r="I42" i="80"/>
  <c r="G42" i="80"/>
  <c r="N41" i="80"/>
  <c r="M41" i="80"/>
  <c r="L41" i="80"/>
  <c r="N40" i="80"/>
  <c r="M40" i="80"/>
  <c r="L40" i="80"/>
  <c r="N39" i="80"/>
  <c r="M39" i="80"/>
  <c r="L39" i="80"/>
  <c r="N38" i="80"/>
  <c r="M38" i="80"/>
  <c r="L38" i="80"/>
  <c r="K37" i="80"/>
  <c r="N37" i="80" s="1"/>
  <c r="J37" i="80"/>
  <c r="I37" i="80"/>
  <c r="I32" i="80" s="1"/>
  <c r="H37" i="80"/>
  <c r="G37" i="80"/>
  <c r="G32" i="80" s="1"/>
  <c r="N36" i="80"/>
  <c r="M36" i="80"/>
  <c r="L36" i="80"/>
  <c r="N35" i="80"/>
  <c r="M35" i="80"/>
  <c r="L35" i="80"/>
  <c r="N34" i="80"/>
  <c r="M34" i="80"/>
  <c r="L34" i="80"/>
  <c r="N33" i="80"/>
  <c r="L33" i="80"/>
  <c r="K33" i="80"/>
  <c r="M33" i="80" s="1"/>
  <c r="J33" i="80"/>
  <c r="I33" i="80"/>
  <c r="H33" i="80"/>
  <c r="G33" i="80"/>
  <c r="J32" i="80"/>
  <c r="N31" i="80"/>
  <c r="M31" i="80"/>
  <c r="L31" i="80"/>
  <c r="N30" i="80"/>
  <c r="M30" i="80"/>
  <c r="L30" i="80"/>
  <c r="N29" i="80"/>
  <c r="M29" i="80"/>
  <c r="L29" i="80"/>
  <c r="N28" i="80"/>
  <c r="M28" i="80"/>
  <c r="L28" i="80"/>
  <c r="N27" i="80"/>
  <c r="M27" i="80"/>
  <c r="L27" i="80"/>
  <c r="N26" i="80"/>
  <c r="M26" i="80"/>
  <c r="L26" i="80"/>
  <c r="N25" i="80"/>
  <c r="M25" i="80"/>
  <c r="L25" i="80"/>
  <c r="N24" i="80"/>
  <c r="M24" i="80"/>
  <c r="L24" i="80"/>
  <c r="N23" i="80"/>
  <c r="L23" i="80"/>
  <c r="K23" i="80"/>
  <c r="M23" i="80" s="1"/>
  <c r="J23" i="80"/>
  <c r="I23" i="80"/>
  <c r="H23" i="80"/>
  <c r="G23" i="80"/>
  <c r="N22" i="80"/>
  <c r="M22" i="80"/>
  <c r="L22" i="80"/>
  <c r="N21" i="80"/>
  <c r="M21" i="80"/>
  <c r="L21" i="80"/>
  <c r="N20" i="80"/>
  <c r="L20" i="80"/>
  <c r="K20" i="80"/>
  <c r="M20" i="80" s="1"/>
  <c r="J20" i="80"/>
  <c r="I20" i="80"/>
  <c r="H20" i="80"/>
  <c r="G20" i="80"/>
  <c r="N17" i="80"/>
  <c r="M17" i="80"/>
  <c r="L17" i="80"/>
  <c r="N16" i="80"/>
  <c r="M16" i="80"/>
  <c r="L16" i="80"/>
  <c r="N15" i="80"/>
  <c r="M15" i="80"/>
  <c r="L15" i="80"/>
  <c r="K14" i="80"/>
  <c r="N14" i="80" s="1"/>
  <c r="J14" i="80"/>
  <c r="I14" i="80"/>
  <c r="I12" i="80" s="1"/>
  <c r="I11" i="80" s="1"/>
  <c r="H14" i="80"/>
  <c r="G14" i="80"/>
  <c r="G12" i="80" s="1"/>
  <c r="G11" i="80" s="1"/>
  <c r="N13" i="80"/>
  <c r="M13" i="80"/>
  <c r="L13" i="80"/>
  <c r="J12" i="80"/>
  <c r="H12" i="80"/>
  <c r="J11" i="80"/>
  <c r="I12" i="79"/>
  <c r="J52" i="78"/>
  <c r="H52" i="78"/>
  <c r="I46" i="78"/>
  <c r="G46" i="78"/>
  <c r="G58" i="78" s="1"/>
  <c r="F46" i="78"/>
  <c r="F58" i="78" s="1"/>
  <c r="E46" i="78"/>
  <c r="E58" i="78" s="1"/>
  <c r="D46" i="78"/>
  <c r="D58" i="78" s="1"/>
  <c r="C46" i="78"/>
  <c r="C58" i="78" s="1"/>
  <c r="H40" i="78"/>
  <c r="H34" i="78"/>
  <c r="H28" i="78"/>
  <c r="H22" i="78"/>
  <c r="H16" i="78"/>
  <c r="H10" i="78"/>
  <c r="J10" i="78" s="1"/>
  <c r="H58" i="78" l="1"/>
  <c r="J58" i="78" s="1"/>
  <c r="M12" i="81"/>
  <c r="K11" i="81"/>
  <c r="N12" i="81"/>
  <c r="L12" i="81"/>
  <c r="M37" i="80"/>
  <c r="M42" i="80"/>
  <c r="M49" i="80"/>
  <c r="M97" i="80"/>
  <c r="M28" i="81"/>
  <c r="L42" i="82"/>
  <c r="L48" i="82"/>
  <c r="K79" i="82"/>
  <c r="K80" i="82"/>
  <c r="H46" i="78"/>
  <c r="J46" i="78" s="1"/>
  <c r="M14" i="80"/>
  <c r="K12" i="80"/>
  <c r="L14" i="80"/>
  <c r="K32" i="80"/>
  <c r="L37" i="80"/>
  <c r="L42" i="80"/>
  <c r="K90" i="80"/>
  <c r="L97" i="80"/>
  <c r="L28" i="81"/>
  <c r="N69" i="75"/>
  <c r="L69" i="75"/>
  <c r="K69" i="75"/>
  <c r="J69" i="75"/>
  <c r="G69" i="75"/>
  <c r="O60" i="75"/>
  <c r="N60" i="75"/>
  <c r="L60" i="75"/>
  <c r="K60" i="75"/>
  <c r="J60" i="75"/>
  <c r="G60" i="75"/>
  <c r="G31" i="74"/>
  <c r="F31" i="74"/>
  <c r="H30" i="74"/>
  <c r="H29" i="74"/>
  <c r="H28" i="74"/>
  <c r="H27" i="74"/>
  <c r="H26" i="74"/>
  <c r="H25" i="74"/>
  <c r="H24" i="74"/>
  <c r="H23" i="74"/>
  <c r="H22" i="74"/>
  <c r="H21" i="74"/>
  <c r="H20" i="74"/>
  <c r="H19" i="74"/>
  <c r="H18" i="74"/>
  <c r="H17" i="74"/>
  <c r="H16" i="74"/>
  <c r="H15" i="74"/>
  <c r="H14" i="74"/>
  <c r="H13" i="74"/>
  <c r="H12" i="74"/>
  <c r="H11" i="74"/>
  <c r="H10" i="74"/>
  <c r="H9" i="74"/>
  <c r="H8" i="74"/>
  <c r="H7" i="74"/>
  <c r="H6" i="74"/>
  <c r="H5" i="74"/>
  <c r="H4" i="74"/>
  <c r="H3" i="74"/>
  <c r="H31" i="74" s="1"/>
  <c r="G16" i="73"/>
  <c r="G15" i="73"/>
  <c r="G14" i="73"/>
  <c r="E42" i="69"/>
  <c r="D41" i="69"/>
  <c r="D43" i="69" s="1"/>
  <c r="C41" i="69"/>
  <c r="C43" i="69" s="1"/>
  <c r="E40" i="69"/>
  <c r="E39" i="69"/>
  <c r="E38" i="69"/>
  <c r="E37" i="69"/>
  <c r="E36" i="69"/>
  <c r="E35" i="69"/>
  <c r="E34" i="69"/>
  <c r="E33" i="69"/>
  <c r="E32" i="69"/>
  <c r="E31" i="69"/>
  <c r="E30" i="69"/>
  <c r="E29" i="69"/>
  <c r="E28" i="69"/>
  <c r="E27" i="69"/>
  <c r="E26" i="69"/>
  <c r="E25" i="69"/>
  <c r="E24" i="69"/>
  <c r="E23" i="69"/>
  <c r="E22" i="69"/>
  <c r="E21" i="69"/>
  <c r="E20" i="69"/>
  <c r="E19" i="69"/>
  <c r="E18" i="69"/>
  <c r="E17" i="69"/>
  <c r="E16" i="69"/>
  <c r="E15" i="69"/>
  <c r="E14" i="69"/>
  <c r="E13" i="69"/>
  <c r="E12" i="69"/>
  <c r="E11" i="69"/>
  <c r="E10" i="69"/>
  <c r="E9" i="69"/>
  <c r="E8" i="69"/>
  <c r="E7" i="69"/>
  <c r="E6" i="69"/>
  <c r="E5" i="69"/>
  <c r="E4" i="69"/>
  <c r="E41" i="69" s="1"/>
  <c r="E43" i="69" s="1"/>
  <c r="C26" i="67"/>
  <c r="C25" i="67"/>
  <c r="C24" i="67"/>
  <c r="C23" i="67"/>
  <c r="C22" i="67"/>
  <c r="C21" i="67"/>
  <c r="M90" i="80" l="1"/>
  <c r="N90" i="80"/>
  <c r="L90" i="80"/>
  <c r="M32" i="80"/>
  <c r="N32" i="80"/>
  <c r="L32" i="80"/>
  <c r="M12" i="80"/>
  <c r="K11" i="80"/>
  <c r="L12" i="80"/>
  <c r="N12" i="80"/>
  <c r="M11" i="81"/>
  <c r="N11" i="81"/>
  <c r="L11" i="81"/>
  <c r="H7" i="5"/>
  <c r="H6" i="5" s="1"/>
  <c r="H8" i="5"/>
  <c r="M11" i="80" l="1"/>
  <c r="N11" i="80"/>
  <c r="L11" i="80"/>
  <c r="G10" i="4"/>
  <c r="H12" i="4" l="1"/>
  <c r="H13" i="4"/>
  <c r="H14" i="4"/>
  <c r="H15" i="4"/>
  <c r="H16" i="4"/>
  <c r="H17" i="4"/>
  <c r="H18" i="4"/>
  <c r="H19" i="4"/>
  <c r="H20" i="4"/>
  <c r="H21" i="4"/>
  <c r="H10" i="4"/>
  <c r="G13" i="3"/>
  <c r="H13" i="3"/>
  <c r="I13" i="3"/>
  <c r="J13" i="3"/>
  <c r="K13" i="3"/>
  <c r="G14" i="3"/>
  <c r="H14" i="3"/>
  <c r="I14" i="3"/>
  <c r="J14" i="3"/>
  <c r="K14" i="3"/>
  <c r="G15" i="3"/>
  <c r="H15" i="3"/>
  <c r="I15" i="3"/>
  <c r="J15" i="3"/>
  <c r="K15" i="3"/>
  <c r="G16" i="3"/>
  <c r="H16" i="3"/>
  <c r="I16" i="3"/>
  <c r="J16" i="3"/>
  <c r="K16" i="3"/>
  <c r="G17" i="3"/>
  <c r="H17" i="3"/>
  <c r="B18" i="3"/>
  <c r="C18" i="3"/>
  <c r="D18" i="3"/>
  <c r="E18" i="3"/>
  <c r="F18" i="3"/>
  <c r="G18" i="3" s="1"/>
  <c r="I18" i="3"/>
  <c r="G20" i="3"/>
  <c r="H20" i="3"/>
  <c r="I20" i="3"/>
  <c r="J20" i="3"/>
  <c r="K20" i="3"/>
  <c r="G21" i="3"/>
  <c r="H21" i="3"/>
  <c r="I21" i="3"/>
  <c r="J21" i="3"/>
  <c r="K21" i="3"/>
  <c r="G22" i="3"/>
  <c r="H22" i="3"/>
  <c r="I22" i="3"/>
  <c r="J22" i="3"/>
  <c r="K22" i="3"/>
  <c r="G23" i="3"/>
  <c r="H23" i="3"/>
  <c r="I23" i="3"/>
  <c r="J23" i="3"/>
  <c r="K23" i="3"/>
  <c r="G24" i="3"/>
  <c r="H24" i="3"/>
  <c r="I24" i="3"/>
  <c r="J24" i="3"/>
  <c r="K24" i="3"/>
  <c r="G25" i="3"/>
  <c r="H25" i="3"/>
  <c r="K25" i="3"/>
  <c r="B26" i="3"/>
  <c r="C26" i="3"/>
  <c r="D26" i="3"/>
  <c r="E26" i="3"/>
  <c r="K26" i="3" s="1"/>
  <c r="F26" i="3"/>
  <c r="G26" i="3" s="1"/>
  <c r="I26" i="3"/>
  <c r="G28" i="3"/>
  <c r="H28" i="3"/>
  <c r="I28" i="3"/>
  <c r="J28" i="3"/>
  <c r="K28" i="3"/>
  <c r="G29" i="3"/>
  <c r="H29" i="3"/>
  <c r="I29" i="3"/>
  <c r="J29" i="3"/>
  <c r="K29" i="3"/>
  <c r="G30" i="3"/>
  <c r="H30" i="3"/>
  <c r="I30" i="3"/>
  <c r="J30" i="3"/>
  <c r="K30" i="3"/>
  <c r="G31" i="3"/>
  <c r="H31" i="3"/>
  <c r="I31" i="3"/>
  <c r="J31" i="3"/>
  <c r="K31" i="3"/>
  <c r="G32" i="3"/>
  <c r="H32" i="3"/>
  <c r="K32" i="3"/>
  <c r="B33" i="3"/>
  <c r="C33" i="3"/>
  <c r="D33" i="3"/>
  <c r="E33" i="3"/>
  <c r="F33" i="3"/>
  <c r="G33" i="3" s="1"/>
  <c r="H33" i="3"/>
  <c r="J33" i="3"/>
  <c r="B35" i="3"/>
  <c r="C35" i="3"/>
  <c r="D35" i="3"/>
  <c r="E35" i="3"/>
  <c r="F35" i="3"/>
  <c r="G35" i="3" s="1"/>
  <c r="J35" i="3"/>
  <c r="B36" i="3"/>
  <c r="C36" i="3"/>
  <c r="D36" i="3"/>
  <c r="E36" i="3"/>
  <c r="F36" i="3"/>
  <c r="G36" i="3" s="1"/>
  <c r="J36" i="3"/>
  <c r="B37" i="3"/>
  <c r="C37" i="3"/>
  <c r="D37" i="3"/>
  <c r="E37" i="3"/>
  <c r="F37" i="3"/>
  <c r="G37" i="3" s="1"/>
  <c r="H37" i="3"/>
  <c r="J37" i="3"/>
  <c r="B38" i="3"/>
  <c r="C38" i="3"/>
  <c r="D38" i="3"/>
  <c r="E38" i="3"/>
  <c r="F38" i="3"/>
  <c r="G38" i="3" s="1"/>
  <c r="B39" i="3"/>
  <c r="C39" i="3"/>
  <c r="D39" i="3"/>
  <c r="E39" i="3"/>
  <c r="F39" i="3"/>
  <c r="G39" i="3" s="1"/>
  <c r="J39" i="3"/>
  <c r="B40" i="3"/>
  <c r="C40" i="3"/>
  <c r="D40" i="3"/>
  <c r="E40" i="3"/>
  <c r="F40" i="3"/>
  <c r="G40" i="3" s="1"/>
  <c r="J40" i="3"/>
  <c r="B41" i="3"/>
  <c r="C41" i="3"/>
  <c r="D41" i="3"/>
  <c r="E41" i="3"/>
  <c r="F41" i="3"/>
  <c r="G41" i="3" s="1"/>
  <c r="H41" i="3"/>
  <c r="B42" i="3"/>
  <c r="C42" i="3"/>
  <c r="G44" i="3"/>
  <c r="H44" i="3"/>
  <c r="I44" i="3"/>
  <c r="J44" i="3"/>
  <c r="K44" i="3"/>
  <c r="G45" i="3"/>
  <c r="H45" i="3"/>
  <c r="I45" i="3"/>
  <c r="J45" i="3"/>
  <c r="K45" i="3"/>
  <c r="G46" i="3"/>
  <c r="H46" i="3"/>
  <c r="I46" i="3"/>
  <c r="K46" i="3"/>
  <c r="G47" i="3"/>
  <c r="H47" i="3"/>
  <c r="I47" i="3"/>
  <c r="J47" i="3"/>
  <c r="K47" i="3"/>
  <c r="G48" i="3"/>
  <c r="H48" i="3"/>
  <c r="I48" i="3"/>
  <c r="J48" i="3"/>
  <c r="K48" i="3"/>
  <c r="G49" i="3"/>
  <c r="J49" i="3" s="1"/>
  <c r="H49" i="3"/>
  <c r="I49" i="3"/>
  <c r="K49" i="3" s="1"/>
  <c r="G50" i="3"/>
  <c r="H50" i="3"/>
  <c r="I50" i="3"/>
  <c r="G51" i="3"/>
  <c r="H51" i="3"/>
  <c r="I51" i="3"/>
  <c r="J51" i="3"/>
  <c r="K51" i="3"/>
  <c r="G52" i="3"/>
  <c r="H52" i="3"/>
  <c r="I52" i="3"/>
  <c r="J52" i="3"/>
  <c r="K52" i="3"/>
  <c r="G53" i="3"/>
  <c r="H53" i="3"/>
  <c r="I53" i="3"/>
  <c r="J53" i="3"/>
  <c r="K53" i="3"/>
  <c r="G54" i="3"/>
  <c r="H54" i="3"/>
  <c r="G55" i="3"/>
  <c r="H55" i="3"/>
  <c r="G56" i="3"/>
  <c r="H56" i="3"/>
  <c r="I56" i="3"/>
  <c r="J56" i="3"/>
  <c r="K56" i="3"/>
  <c r="B57" i="3"/>
  <c r="C57" i="3"/>
  <c r="D57" i="3"/>
  <c r="E57" i="3"/>
  <c r="F57" i="3"/>
  <c r="G59" i="3"/>
  <c r="H59" i="3"/>
  <c r="I59" i="3"/>
  <c r="J59" i="3"/>
  <c r="K59" i="3"/>
  <c r="G60" i="3"/>
  <c r="H60" i="3"/>
  <c r="I60" i="3"/>
  <c r="J60" i="3"/>
  <c r="K60" i="3"/>
  <c r="B61" i="3"/>
  <c r="C61" i="3"/>
  <c r="D61" i="3"/>
  <c r="E61" i="3"/>
  <c r="F61" i="3"/>
  <c r="G61" i="3" s="1"/>
  <c r="H61" i="3"/>
  <c r="J61" i="3"/>
  <c r="G63" i="3"/>
  <c r="H63" i="3"/>
  <c r="I63" i="3"/>
  <c r="J63" i="3"/>
  <c r="K63" i="3"/>
  <c r="G64" i="3"/>
  <c r="H64" i="3"/>
  <c r="K64" i="3"/>
  <c r="G65" i="3"/>
  <c r="H65" i="3"/>
  <c r="K65" i="3"/>
  <c r="B66" i="3"/>
  <c r="C66" i="3"/>
  <c r="D66" i="3"/>
  <c r="E66" i="3"/>
  <c r="F66" i="3"/>
  <c r="I66" i="3" s="1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6" i="5"/>
  <c r="E42" i="3" l="1"/>
  <c r="H35" i="3"/>
  <c r="G66" i="3"/>
  <c r="H66" i="3"/>
  <c r="K18" i="3"/>
  <c r="J50" i="3"/>
  <c r="G57" i="3"/>
  <c r="J66" i="3"/>
  <c r="K66" i="3"/>
  <c r="K50" i="3"/>
  <c r="H39" i="3"/>
  <c r="J38" i="3"/>
  <c r="D42" i="3"/>
  <c r="F42" i="3"/>
  <c r="I42" i="3" s="1"/>
  <c r="H40" i="3"/>
  <c r="H38" i="3"/>
  <c r="H36" i="3"/>
  <c r="J26" i="3"/>
  <c r="H26" i="3"/>
  <c r="J18" i="3"/>
  <c r="H18" i="3"/>
  <c r="J57" i="3"/>
  <c r="H57" i="3"/>
  <c r="K61" i="3"/>
  <c r="I61" i="3"/>
  <c r="K57" i="3"/>
  <c r="I57" i="3"/>
  <c r="K42" i="3"/>
  <c r="K41" i="3"/>
  <c r="K40" i="3"/>
  <c r="I40" i="3"/>
  <c r="K39" i="3"/>
  <c r="I39" i="3"/>
  <c r="K38" i="3"/>
  <c r="I38" i="3"/>
  <c r="K37" i="3"/>
  <c r="I37" i="3"/>
  <c r="K36" i="3"/>
  <c r="I36" i="3"/>
  <c r="K35" i="3"/>
  <c r="I35" i="3"/>
  <c r="K33" i="3"/>
  <c r="I33" i="3"/>
  <c r="G42" i="3" l="1"/>
  <c r="J42" i="3"/>
  <c r="H42" i="3"/>
  <c r="G9" i="5" l="1"/>
  <c r="G13" i="5" l="1"/>
  <c r="G7" i="5" l="1"/>
  <c r="G6" i="5" s="1"/>
  <c r="G8" i="5"/>
  <c r="F10" i="4" l="1"/>
  <c r="F9" i="5" l="1"/>
  <c r="F18" i="5"/>
  <c r="F7" i="5" l="1"/>
  <c r="F6" i="5" s="1"/>
  <c r="F8" i="5"/>
  <c r="E10" i="4"/>
  <c r="E18" i="5" l="1"/>
  <c r="E7" i="5"/>
  <c r="E6" i="5" s="1"/>
  <c r="E8" i="5"/>
  <c r="C18" i="5"/>
  <c r="D18" i="5"/>
  <c r="D7" i="5" s="1"/>
  <c r="D6" i="5" s="1"/>
  <c r="D10" i="4"/>
  <c r="B10" i="4"/>
  <c r="C10" i="4"/>
  <c r="C8" i="5" l="1"/>
  <c r="C7" i="5"/>
  <c r="D8" i="5"/>
  <c r="C6" i="5" l="1"/>
</calcChain>
</file>

<file path=xl/sharedStrings.xml><?xml version="1.0" encoding="utf-8"?>
<sst xmlns="http://schemas.openxmlformats.org/spreadsheetml/2006/main" count="1668" uniqueCount="789">
  <si>
    <t>a</t>
  </si>
  <si>
    <t>Ukazovateľ</t>
  </si>
  <si>
    <t>v tom:</t>
  </si>
  <si>
    <t>v tis. Eur</t>
  </si>
  <si>
    <t>Schválený rozpočet na rok 2011</t>
  </si>
  <si>
    <t>Spolu</t>
  </si>
  <si>
    <t>február</t>
  </si>
  <si>
    <t>marec</t>
  </si>
  <si>
    <t>apríl</t>
  </si>
  <si>
    <t>Výdavky Sociálnej poisťovne</t>
  </si>
  <si>
    <t>Druh dávky</t>
  </si>
  <si>
    <t>Upravený rozpočet na rok 2011</t>
  </si>
  <si>
    <t>Rozdiel stĺ. 5-3</t>
  </si>
  <si>
    <t>Rozdiel stĺ. 5-4</t>
  </si>
  <si>
    <t>% plnenia stĺ. 5/2</t>
  </si>
  <si>
    <t>% plnenia stĺ. 5/3</t>
  </si>
  <si>
    <t>Index stĺ. 5/4</t>
  </si>
  <si>
    <t>Základný fond nemocenského poistenia</t>
  </si>
  <si>
    <t>nemocenské</t>
  </si>
  <si>
    <t>ošetrovné</t>
  </si>
  <si>
    <t>vyrovnávacia dávka</t>
  </si>
  <si>
    <t>materské</t>
  </si>
  <si>
    <t>zúčtovanie dávok  § 112</t>
  </si>
  <si>
    <t>Celkom výdavky ZFNP</t>
  </si>
  <si>
    <t>Základný fond starobného poistenia</t>
  </si>
  <si>
    <t>starobný dôchodok</t>
  </si>
  <si>
    <t>predčasný starobný dôchodok</t>
  </si>
  <si>
    <t>vdovský dôchodok</t>
  </si>
  <si>
    <t xml:space="preserve">vdovecký dôchodok </t>
  </si>
  <si>
    <t>sirotský dôchodok</t>
  </si>
  <si>
    <t xml:space="preserve">zúčtovanie dávok § 112, ods.9 </t>
  </si>
  <si>
    <t>Základný fond invalidného poistenia</t>
  </si>
  <si>
    <t>invalidný dôchodok</t>
  </si>
  <si>
    <t>vdovecký dôchodok</t>
  </si>
  <si>
    <t>Dôchodkové dávky celkom</t>
  </si>
  <si>
    <t>Celkom</t>
  </si>
  <si>
    <t>Základný fond úrazového poistenia</t>
  </si>
  <si>
    <t>úrazový príplatok</t>
  </si>
  <si>
    <t>úrazová renta</t>
  </si>
  <si>
    <t>jednorazové vyrovnanie</t>
  </si>
  <si>
    <t>pozostalostná úrazová renta</t>
  </si>
  <si>
    <t>jednorazové odškodnenie</t>
  </si>
  <si>
    <t>pracovná rehabilitácia a rehabilitačné</t>
  </si>
  <si>
    <t>rekvalifikácia a rekvalifikačné</t>
  </si>
  <si>
    <t>náhrada za bolesť a náhrada za sťaženie spoločenského uplatnenia</t>
  </si>
  <si>
    <t>náhrada nákladov spojených s liečením</t>
  </si>
  <si>
    <t>náhrada nákladov spojených s pohrebom</t>
  </si>
  <si>
    <t>výplata poistných plnení m.r.</t>
  </si>
  <si>
    <t>zúčtovanie  dávok § 112</t>
  </si>
  <si>
    <t>18% prevod do ZFSP za pob.úrazovej renty</t>
  </si>
  <si>
    <t>Základný fond garančného poistenia</t>
  </si>
  <si>
    <t>Výdavky na dávku garančného poistenia</t>
  </si>
  <si>
    <t>Úhrada príspevkov na SDS</t>
  </si>
  <si>
    <t xml:space="preserve">Celkom </t>
  </si>
  <si>
    <t>Základný fond poistenia v nezamestnanosti</t>
  </si>
  <si>
    <t>výdavky na dávku v nezamestnanosti</t>
  </si>
  <si>
    <t>zúčtovanie dávok § 112</t>
  </si>
  <si>
    <t>refundácia dávky v nezamestnanosti do EÚ</t>
  </si>
  <si>
    <t>Výdavky Sociálnej poisťovne rok 2011</t>
  </si>
  <si>
    <t xml:space="preserve">január  </t>
  </si>
  <si>
    <t>Rok 2011</t>
  </si>
  <si>
    <t>VÝDAVKY CELKOM</t>
  </si>
  <si>
    <t>základný fond nemocenského poistenia</t>
  </si>
  <si>
    <t xml:space="preserve">základný fond starobného poistenia </t>
  </si>
  <si>
    <t xml:space="preserve">základný fond invalidného poistenia </t>
  </si>
  <si>
    <t xml:space="preserve">základný fond úrazového poistenia </t>
  </si>
  <si>
    <t xml:space="preserve">základný fond garančného poistenia </t>
  </si>
  <si>
    <t>základný fond  poistenia v nezamestnanosti</t>
  </si>
  <si>
    <t>rezervný fond</t>
  </si>
  <si>
    <t>správny fond</t>
  </si>
  <si>
    <t>v tom:  investičné výdavky</t>
  </si>
  <si>
    <t xml:space="preserve">           prevádzkové náklady</t>
  </si>
  <si>
    <t>Príjmy Sociálnej poisťovne vrátane príspevkov na SDS</t>
  </si>
  <si>
    <t>Riadok číslo</t>
  </si>
  <si>
    <t>Príjmy spolu s príspevkami na SDS celkom ( bez ŠFA a ŠR)</t>
  </si>
  <si>
    <t>1.</t>
  </si>
  <si>
    <t>Spolu zamestnanec a zamestnávateľ</t>
  </si>
  <si>
    <t>2.</t>
  </si>
  <si>
    <t>Povinne  poistená SZČO</t>
  </si>
  <si>
    <t>3.</t>
  </si>
  <si>
    <t>Dobrovoľne  poistená osoba</t>
  </si>
  <si>
    <t>4.</t>
  </si>
  <si>
    <t>Pokuty a penále</t>
  </si>
  <si>
    <t>5.</t>
  </si>
  <si>
    <t>Dlžné poistné</t>
  </si>
  <si>
    <t>6.</t>
  </si>
  <si>
    <t>Príspevky na SDS zaplatené zamestnávateľom po uplynutí 60 dní</t>
  </si>
  <si>
    <t>7.</t>
  </si>
  <si>
    <t>Štát - poistné za zákonom určené skupiny</t>
  </si>
  <si>
    <t>8.</t>
  </si>
  <si>
    <t>Sociálna poisťovňa - poistné zo ZFÚP do ZFSP za poberateľov úrazovej renty (§ 88)</t>
  </si>
  <si>
    <t>9.</t>
  </si>
  <si>
    <t>Ostatné príjmy</t>
  </si>
  <si>
    <t>10.</t>
  </si>
  <si>
    <t>Príjmy z príspevkov na SDS (EAO)</t>
  </si>
  <si>
    <t>11.</t>
  </si>
  <si>
    <t>Príjmy z príspevkov na SDS (štát)</t>
  </si>
  <si>
    <r>
      <t xml:space="preserve">Príjmy z poistného a príspevkov na SDS </t>
    </r>
    <r>
      <rPr>
        <sz val="10"/>
        <rFont val="Arial"/>
        <family val="2"/>
        <charset val="238"/>
      </rPr>
      <t>(r.č. 1, 2, 3, 7, 8, 9, 11)</t>
    </r>
  </si>
  <si>
    <r>
      <t xml:space="preserve">Príjmy cez pobočky spolu s SDS </t>
    </r>
    <r>
      <rPr>
        <sz val="10"/>
        <rFont val="Arial"/>
        <family val="2"/>
        <charset val="238"/>
      </rPr>
      <t>(r.č. 1 až 6 a 10)</t>
    </r>
  </si>
  <si>
    <t>máj</t>
  </si>
  <si>
    <t>.</t>
  </si>
  <si>
    <t>Ú č e t</t>
  </si>
  <si>
    <t>Číslo bežného účtu</t>
  </si>
  <si>
    <t xml:space="preserve">                                       Zostatok v tis. Eur</t>
  </si>
  <si>
    <t>v  Štátnej pokladnici</t>
  </si>
  <si>
    <t>Bežný účet</t>
  </si>
  <si>
    <t xml:space="preserve">z toho   Cash pooling </t>
  </si>
  <si>
    <t>Termínovaný vklad</t>
  </si>
  <si>
    <t xml:space="preserve">nemocenského poistenia   (ZFNP) </t>
  </si>
  <si>
    <t>7000165528/8180</t>
  </si>
  <si>
    <t>dôchodkového  poistenia    (účet  DP)</t>
  </si>
  <si>
    <t>7000164541/8180</t>
  </si>
  <si>
    <t>garančného poistenia   (ZFGP)</t>
  </si>
  <si>
    <t>7000165552/8180</t>
  </si>
  <si>
    <t>poistenia v nezamestnanosti  (ZFPvN)</t>
  </si>
  <si>
    <t>7000165544/8180</t>
  </si>
  <si>
    <t>úrazového poistenia  (ZFÚP)</t>
  </si>
  <si>
    <t>7000165536/8180</t>
  </si>
  <si>
    <t>,</t>
  </si>
  <si>
    <t>Spolu účty základných fondov v ústredí</t>
  </si>
  <si>
    <t>rezervného fondu  solidarity  ( RFS)</t>
  </si>
  <si>
    <t>7000164533/8180</t>
  </si>
  <si>
    <t>Spolu disponibilné zdroje v ústredí na výplatu dávok</t>
  </si>
  <si>
    <t>Ostatné účty spolu</t>
  </si>
  <si>
    <t>v pobočkách na výplatu dávok realizovaných pobočkami</t>
  </si>
  <si>
    <t>centrálny účet ústredia</t>
  </si>
  <si>
    <t>7000164322/8180</t>
  </si>
  <si>
    <t>osob.účet zákl.fondu prísp. na star.dôch.spor SocP</t>
  </si>
  <si>
    <t>7000181034/8180</t>
  </si>
  <si>
    <t>správny fond ústredie</t>
  </si>
  <si>
    <t>7000164314/8180</t>
  </si>
  <si>
    <t>správny fond v pobočkách</t>
  </si>
  <si>
    <t>účet zdaňovanej činnosti SP</t>
  </si>
  <si>
    <t>7000164509/8180</t>
  </si>
  <si>
    <t>sociálny fond SP-ústredie</t>
  </si>
  <si>
    <t>7000164525/8180</t>
  </si>
  <si>
    <t>sociálny fond SP-pobočkách</t>
  </si>
  <si>
    <t>účet osobitných prostr.SP</t>
  </si>
  <si>
    <t>7000164517/8180</t>
  </si>
  <si>
    <t>BÚ-ESF-SP</t>
  </si>
  <si>
    <t>7000293052/8180</t>
  </si>
  <si>
    <t xml:space="preserve">S p o l u   všetky účty </t>
  </si>
  <si>
    <t>v tom :</t>
  </si>
  <si>
    <t>v tis. Eur.</t>
  </si>
  <si>
    <t>rok 2011</t>
  </si>
  <si>
    <t>z  RFS</t>
  </si>
  <si>
    <t>zo ZFNP</t>
  </si>
  <si>
    <t>zo ZFPvN</t>
  </si>
  <si>
    <t>zo ZFÚP</t>
  </si>
  <si>
    <t>zo  ZFGP</t>
  </si>
  <si>
    <t>zo  ZFIP</t>
  </si>
  <si>
    <t>do ZFSP</t>
  </si>
  <si>
    <t>1. štvrťrok</t>
  </si>
  <si>
    <t>2. štvrťrok</t>
  </si>
  <si>
    <t>3. štvrťrok</t>
  </si>
  <si>
    <t>4. štvrťrok</t>
  </si>
  <si>
    <t>s p o l u</t>
  </si>
  <si>
    <t>Poukázané  finančné  prostriedky zo ŠR</t>
  </si>
  <si>
    <t>jún</t>
  </si>
  <si>
    <t>júl</t>
  </si>
  <si>
    <t>do RFS</t>
  </si>
  <si>
    <t>Časový rozpis  rozpočtu na január až  jún 2011</t>
  </si>
  <si>
    <t>Skutočnosť január až jún 2010</t>
  </si>
  <si>
    <t>Skutočnosť január až jún 2011</t>
  </si>
  <si>
    <t>Prehľad o zostatkoch finančných prostriedkov na bežných účtoch  v Štátnej pokladnici  dňa 30.6.2011</t>
  </si>
  <si>
    <t>Presuny realizované na krytie výplat  dôchodkových dávok v roku 2011 vo výške 415 000 tis. Eur.</t>
  </si>
  <si>
    <t>august</t>
  </si>
  <si>
    <t>september</t>
  </si>
  <si>
    <t>Mesačný vývoj použitia správneho fondu celkom za rok 2010 a 2011</t>
  </si>
  <si>
    <t>v Eur</t>
  </si>
  <si>
    <t>Eur</t>
  </si>
  <si>
    <t>Ukazovatele</t>
  </si>
  <si>
    <t>R O K      2   0  1  0</t>
  </si>
  <si>
    <t>Rozpočet</t>
  </si>
  <si>
    <t xml:space="preserve"> S K U T O Č N O S Ť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</si>
  <si>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</si>
  <si>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</si>
  <si>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</si>
  <si>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</si>
  <si>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</si>
  <si>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</si>
  <si>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</si>
  <si>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</si>
  <si>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</si>
  <si>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</si>
  <si>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</si>
  <si>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</si>
  <si>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 xml:space="preserve"> Správny fond celkom</t>
  </si>
  <si>
    <t>neúplné</t>
  </si>
  <si>
    <t>R O K      2   0  1  1</t>
  </si>
  <si>
    <t>Cieľový</t>
  </si>
  <si>
    <t>rozpočet</t>
  </si>
  <si>
    <t>Vyhodnotenie plnenia cieľového rozpisu rozpočtu Správneho fondu Sociálnej poisťovne za I. polrok  2011</t>
  </si>
  <si>
    <t>Org. útvary SP</t>
  </si>
  <si>
    <t>Spotr. nákupy</t>
  </si>
  <si>
    <t>Služby</t>
  </si>
  <si>
    <t>Osobné náklady</t>
  </si>
  <si>
    <t>Dane a poplatky</t>
  </si>
  <si>
    <t>Ostat. náklady</t>
  </si>
  <si>
    <t xml:space="preserve"> Bežné výdavky</t>
  </si>
  <si>
    <t>Kapit. výdavky</t>
  </si>
  <si>
    <t>SF SPOLU</t>
  </si>
  <si>
    <t xml:space="preserve">  Ústredie SP (132)</t>
  </si>
  <si>
    <t xml:space="preserve">  Rozpis rozpočtu 2011</t>
  </si>
  <si>
    <t xml:space="preserve">  Rozpis rozpočtu 1.-6.</t>
  </si>
  <si>
    <t xml:space="preserve">  Skutočnosť</t>
  </si>
  <si>
    <t xml:space="preserve">  % Plnenia z RR 2011</t>
  </si>
  <si>
    <t xml:space="preserve">  % Plnenia RR 1.-6.</t>
  </si>
  <si>
    <t xml:space="preserve">  Vys.pracoviská (139)</t>
  </si>
  <si>
    <t xml:space="preserve">  Pol. objekt Nevädzová (134)</t>
  </si>
  <si>
    <t xml:space="preserve">  DaRZ Staré Hory(136)</t>
  </si>
  <si>
    <t xml:space="preserve">  DaRZ Pav. Lehota(137)</t>
  </si>
  <si>
    <t xml:space="preserve">  Dozorná rada (133)</t>
  </si>
  <si>
    <t xml:space="preserve">  ÚSTREDIE SPOLU</t>
  </si>
  <si>
    <t xml:space="preserve">  Pobočky SP (132)</t>
  </si>
  <si>
    <t xml:space="preserve"> SPRÁVNY FOND SPOLU</t>
  </si>
  <si>
    <t>Objednávky a nezaplatené faktúry za celú Sociálnu poisťovňu k 8. júlu 2011</t>
  </si>
  <si>
    <t>Euro</t>
  </si>
  <si>
    <t>Ukazovatel</t>
  </si>
  <si>
    <t>Schválený</t>
  </si>
  <si>
    <t>Objednávky</t>
  </si>
  <si>
    <t>Faktúry</t>
  </si>
  <si>
    <t>Výdavky</t>
  </si>
  <si>
    <t>Skutočnosť</t>
  </si>
  <si>
    <t>Rozdiel</t>
  </si>
  <si>
    <t>rozpis rozpočtu</t>
  </si>
  <si>
    <t>v systéme</t>
  </si>
  <si>
    <t>došlé v SAPe</t>
  </si>
  <si>
    <t>k   8.7.2011</t>
  </si>
  <si>
    <t>bez objednávok</t>
  </si>
  <si>
    <t>vrátane</t>
  </si>
  <si>
    <t>(stl.2 minus stl.7)</t>
  </si>
  <si>
    <t>na rok 2011</t>
  </si>
  <si>
    <t>SAP(modul MM)</t>
  </si>
  <si>
    <t>objednávok</t>
  </si>
  <si>
    <t>Vyhodnotenie plnenia rozpisu rozpočtu výdavkov (nákladov) správneho fondu Sociálnej poisťovne za I. polrok 2011 v štruktúre funkčnej a ekonomickej klasifikácie</t>
  </si>
  <si>
    <t xml:space="preserve">Funkčná </t>
  </si>
  <si>
    <t>Ekonomická klasifikácia</t>
  </si>
  <si>
    <t>Text</t>
  </si>
  <si>
    <t>%</t>
  </si>
  <si>
    <t>klasifikácia</t>
  </si>
  <si>
    <t xml:space="preserve">Hlavná </t>
  </si>
  <si>
    <t>Kategória</t>
  </si>
  <si>
    <t>Položka</t>
  </si>
  <si>
    <t>Podpo-</t>
  </si>
  <si>
    <t>rozpis</t>
  </si>
  <si>
    <t>za mesiac</t>
  </si>
  <si>
    <t>za I. polrok 2011</t>
  </si>
  <si>
    <t>plnenia</t>
  </si>
  <si>
    <t>oddiel/skupina/</t>
  </si>
  <si>
    <t>kategória</t>
  </si>
  <si>
    <t>ložka</t>
  </si>
  <si>
    <t>rozpočtu</t>
  </si>
  <si>
    <t>na I.polrok 2011</t>
  </si>
  <si>
    <t xml:space="preserve"> jún 2011</t>
  </si>
  <si>
    <t>trieda/podtrieda</t>
  </si>
  <si>
    <t>b</t>
  </si>
  <si>
    <t>c</t>
  </si>
  <si>
    <t>d</t>
  </si>
  <si>
    <t>e</t>
  </si>
  <si>
    <t>f</t>
  </si>
  <si>
    <t>10.9.0.3</t>
  </si>
  <si>
    <t>600</t>
  </si>
  <si>
    <t>610</t>
  </si>
  <si>
    <t xml:space="preserve"> Mzdy, platy, služobné príjmy a ostatné osobné vyrovnania</t>
  </si>
  <si>
    <t>611</t>
  </si>
  <si>
    <t xml:space="preserve"> Tarifný plat, osobný plat, základný plat vrátane ich náhrad</t>
  </si>
  <si>
    <t>612</t>
  </si>
  <si>
    <t xml:space="preserve"> Príplatky</t>
  </si>
  <si>
    <t>612002</t>
  </si>
  <si>
    <t xml:space="preserve"> Ostatné príplatky okrem osobných príplatkov</t>
  </si>
  <si>
    <t>613</t>
  </si>
  <si>
    <t xml:space="preserve"> Náhrada za pracovnú pohotovosť</t>
  </si>
  <si>
    <t>614</t>
  </si>
  <si>
    <t xml:space="preserve"> Odmeny</t>
  </si>
  <si>
    <t>615</t>
  </si>
  <si>
    <t xml:space="preserve"> Ostatné osobné vyrovnania</t>
  </si>
  <si>
    <t>616</t>
  </si>
  <si>
    <t xml:space="preserve"> Doplatok k platu a ďalší plat</t>
  </si>
  <si>
    <t>620</t>
  </si>
  <si>
    <t xml:space="preserve"> Poistné a príspevok do poisťovní </t>
  </si>
  <si>
    <t>621</t>
  </si>
  <si>
    <t xml:space="preserve"> Poistné do Všeobecnej zdravotnej poisťovne</t>
  </si>
  <si>
    <t>623</t>
  </si>
  <si>
    <t xml:space="preserve"> Poistné do ostatných zdravotných poisťovní</t>
  </si>
  <si>
    <t>625</t>
  </si>
  <si>
    <t xml:space="preserve"> Poistné do Sociálnej poisťovne</t>
  </si>
  <si>
    <t>625001</t>
  </si>
  <si>
    <t xml:space="preserve"> Na nemocenské poistenie</t>
  </si>
  <si>
    <t>625002</t>
  </si>
  <si>
    <t xml:space="preserve"> Na starobné poistenie</t>
  </si>
  <si>
    <t>625003</t>
  </si>
  <si>
    <t xml:space="preserve"> Na úrazové poistenie</t>
  </si>
  <si>
    <t>625004</t>
  </si>
  <si>
    <t xml:space="preserve"> Na invalidné poistenie</t>
  </si>
  <si>
    <t>625005</t>
  </si>
  <si>
    <t xml:space="preserve"> Na poistenie v nezamestnanosti</t>
  </si>
  <si>
    <t>625006</t>
  </si>
  <si>
    <t xml:space="preserve"> Na garančné poistenie</t>
  </si>
  <si>
    <t>625007</t>
  </si>
  <si>
    <t xml:space="preserve"> Na poistenie do rezervného fondu</t>
  </si>
  <si>
    <t>627</t>
  </si>
  <si>
    <t xml:space="preserve"> Príspevok do doplnkových dôchodkových poisťovní</t>
  </si>
  <si>
    <t>630</t>
  </si>
  <si>
    <t xml:space="preserve"> Tovary a služby</t>
  </si>
  <si>
    <t>631</t>
  </si>
  <si>
    <t xml:space="preserve"> Cestovné náhrady</t>
  </si>
  <si>
    <t xml:space="preserve">  Tuzemské pracovné cesty</t>
  </si>
  <si>
    <t xml:space="preserve">  Zahraničné pracovné cesty</t>
  </si>
  <si>
    <t xml:space="preserve">  Cestovné náhrady vlastným zamestnancom</t>
  </si>
  <si>
    <t>632</t>
  </si>
  <si>
    <t xml:space="preserve"> Energia, voda a komunikácie</t>
  </si>
  <si>
    <t xml:space="preserve"> Enegrie</t>
  </si>
  <si>
    <t xml:space="preserve"> Vodné, stočné </t>
  </si>
  <si>
    <t xml:space="preserve"> Poštovné služby a telekomunikačné služby</t>
  </si>
  <si>
    <t xml:space="preserve"> Komunikačná infraštruktúra</t>
  </si>
  <si>
    <t>633</t>
  </si>
  <si>
    <t xml:space="preserve"> Materiál</t>
  </si>
  <si>
    <t>633001</t>
  </si>
  <si>
    <t xml:space="preserve"> Interiérové vybavenie</t>
  </si>
  <si>
    <t>633002</t>
  </si>
  <si>
    <t xml:space="preserve"> Výpočtová technika</t>
  </si>
  <si>
    <t>633003</t>
  </si>
  <si>
    <t xml:space="preserve"> Telekomunikačná technika</t>
  </si>
  <si>
    <t>633004</t>
  </si>
  <si>
    <t xml:space="preserve"> Prevádzkové stroje, prístroje, zariadenia, technika a náradie</t>
  </si>
  <si>
    <t>633006</t>
  </si>
  <si>
    <t xml:space="preserve"> Všeobecný materiál</t>
  </si>
  <si>
    <t>633009</t>
  </si>
  <si>
    <t xml:space="preserve"> Knihy, časopisy, noviny, učebnice, učebné pomôcky </t>
  </si>
  <si>
    <t>633010</t>
  </si>
  <si>
    <t xml:space="preserve"> Pracovné odevy, obuv a pracovné pomôcky</t>
  </si>
  <si>
    <t>633011</t>
  </si>
  <si>
    <t xml:space="preserve"> Potraviny</t>
  </si>
  <si>
    <t>633013</t>
  </si>
  <si>
    <t xml:space="preserve"> Softvér </t>
  </si>
  <si>
    <t>633016</t>
  </si>
  <si>
    <t xml:space="preserve"> Reprezentačné</t>
  </si>
  <si>
    <t>634</t>
  </si>
  <si>
    <t xml:space="preserve"> Dopravné</t>
  </si>
  <si>
    <t xml:space="preserve"> Palivo, mazivá, oleje, špeciálne kvapaliny</t>
  </si>
  <si>
    <t xml:space="preserve"> Servis, údržba, opravy a výdavky s tým spojené</t>
  </si>
  <si>
    <t>634003</t>
  </si>
  <si>
    <t xml:space="preserve"> Poistenie</t>
  </si>
  <si>
    <t xml:space="preserve"> Prepravné a nájom dopravných prostriedkov</t>
  </si>
  <si>
    <t xml:space="preserve"> Karty, známky, poplatky</t>
  </si>
  <si>
    <t>635</t>
  </si>
  <si>
    <t xml:space="preserve"> Rutinná a štandartná údržba</t>
  </si>
  <si>
    <t xml:space="preserve">  Interiérového vybavenia</t>
  </si>
  <si>
    <t xml:space="preserve"> Výpočtovej techniky</t>
  </si>
  <si>
    <t xml:space="preserve"> Telekomunikačnej techniky</t>
  </si>
  <si>
    <t xml:space="preserve"> Prevádzkových strojov, prístrojov, zariadení, techniky a náradia</t>
  </si>
  <si>
    <t xml:space="preserve"> Budov, objekov alebo ich častí</t>
  </si>
  <si>
    <t>636</t>
  </si>
  <si>
    <t xml:space="preserve"> Nájomné za nájom</t>
  </si>
  <si>
    <t xml:space="preserve">  Nájomné budov, objektov alebo ich časti</t>
  </si>
  <si>
    <t xml:space="preserve">  Nájomné prevádzkových strojov, prístrojov, zariadení, techniky a náradia</t>
  </si>
  <si>
    <t xml:space="preserve">  Zmluvy o nájme veci s právom kúpy prenajatej veci</t>
  </si>
  <si>
    <t>637</t>
  </si>
  <si>
    <t xml:space="preserve"> Služby</t>
  </si>
  <si>
    <t>637001</t>
  </si>
  <si>
    <t xml:space="preserve"> Školenia, kurzy, semináre, porady, konferencie, sympóziá</t>
  </si>
  <si>
    <t>637003</t>
  </si>
  <si>
    <t xml:space="preserve"> Propagácia, reklama a inzercia</t>
  </si>
  <si>
    <t>637004</t>
  </si>
  <si>
    <t xml:space="preserve"> Všeobecné služby</t>
  </si>
  <si>
    <t>637005</t>
  </si>
  <si>
    <t xml:space="preserve"> Špeciálne služby</t>
  </si>
  <si>
    <t>637007</t>
  </si>
  <si>
    <t>637009</t>
  </si>
  <si>
    <t xml:space="preserve"> Náhrada mzdy a platu</t>
  </si>
  <si>
    <t>637011</t>
  </si>
  <si>
    <t xml:space="preserve"> Štúdie, expertízy, posudky</t>
  </si>
  <si>
    <t>637012</t>
  </si>
  <si>
    <t xml:space="preserve"> Poplatky a odvody</t>
  </si>
  <si>
    <t>637014</t>
  </si>
  <si>
    <t xml:space="preserve"> Stravovanie</t>
  </si>
  <si>
    <t>637015</t>
  </si>
  <si>
    <t xml:space="preserve"> Poistné</t>
  </si>
  <si>
    <t>637016</t>
  </si>
  <si>
    <t xml:space="preserve"> Prídel do sociálneho fondu</t>
  </si>
  <si>
    <t>637023</t>
  </si>
  <si>
    <t xml:space="preserve"> Kolkové známky</t>
  </si>
  <si>
    <t>637024</t>
  </si>
  <si>
    <t xml:space="preserve"> Vyrovnanie kurzových rozdielov</t>
  </si>
  <si>
    <t>637026</t>
  </si>
  <si>
    <t xml:space="preserve"> Odmeny a príspevky</t>
  </si>
  <si>
    <t>637027</t>
  </si>
  <si>
    <t xml:space="preserve"> Odmeny zamestnancov mimopracovného pomeru</t>
  </si>
  <si>
    <t>10.9.0.4</t>
  </si>
  <si>
    <t>637029</t>
  </si>
  <si>
    <t xml:space="preserve"> Manká a škody</t>
  </si>
  <si>
    <t xml:space="preserve">637031 </t>
  </si>
  <si>
    <t xml:space="preserve"> Pokuty a penále</t>
  </si>
  <si>
    <t>637033</t>
  </si>
  <si>
    <t xml:space="preserve"> Zálohy na projekty Európskej únie</t>
  </si>
  <si>
    <t>637034</t>
  </si>
  <si>
    <t xml:space="preserve"> Zdravotníckym zariadeniam</t>
  </si>
  <si>
    <t>637035</t>
  </si>
  <si>
    <t xml:space="preserve"> Dane</t>
  </si>
  <si>
    <t>640</t>
  </si>
  <si>
    <t xml:space="preserve"> Bežné transfery</t>
  </si>
  <si>
    <t>642</t>
  </si>
  <si>
    <t xml:space="preserve"> Transfery jednotlivocm a neziskovým právnickým osobám</t>
  </si>
  <si>
    <t>642012</t>
  </si>
  <si>
    <t xml:space="preserve"> Na odstupné</t>
  </si>
  <si>
    <t>642013</t>
  </si>
  <si>
    <t xml:space="preserve"> Na odchodné</t>
  </si>
  <si>
    <t>642014</t>
  </si>
  <si>
    <t xml:space="preserve"> Jednotlivcovi</t>
  </si>
  <si>
    <t>642015</t>
  </si>
  <si>
    <t xml:space="preserve"> Na nemocenské dávky</t>
  </si>
  <si>
    <t>642036</t>
  </si>
  <si>
    <t xml:space="preserve"> Na štipendiá</t>
  </si>
  <si>
    <t>649</t>
  </si>
  <si>
    <t xml:space="preserve"> Transfery do zahraničia</t>
  </si>
  <si>
    <t>649003</t>
  </si>
  <si>
    <t xml:space="preserve"> Medzinárodnej organizácii</t>
  </si>
  <si>
    <t>Vyhodnotenie plnenia rozpisu rozpočtu kapitálových výdavkov (nákladov) správneho fondu Sociálnej poisťovne za I. polrok 2011 v štruktúre funkčnej a ekonomickej klasifikácie</t>
  </si>
  <si>
    <t>za I. polrok  2011</t>
  </si>
  <si>
    <t>700</t>
  </si>
  <si>
    <t xml:space="preserve"> Kapitálové výdavky</t>
  </si>
  <si>
    <t>710</t>
  </si>
  <si>
    <t xml:space="preserve"> Obstarávanie kapitálových aktív</t>
  </si>
  <si>
    <t xml:space="preserve"> 711</t>
  </si>
  <si>
    <t xml:space="preserve"> Nákup pozemkov a nehmotných aktív</t>
  </si>
  <si>
    <t>711001</t>
  </si>
  <si>
    <t xml:space="preserve"> Pozemkov</t>
  </si>
  <si>
    <t xml:space="preserve"> 711003</t>
  </si>
  <si>
    <t xml:space="preserve"> Softvéru</t>
  </si>
  <si>
    <t xml:space="preserve"> 711004</t>
  </si>
  <si>
    <t xml:space="preserve"> Licencií</t>
  </si>
  <si>
    <t>712</t>
  </si>
  <si>
    <t xml:space="preserve"> Nákup budov, objektov alebo ich častí</t>
  </si>
  <si>
    <t>712001</t>
  </si>
  <si>
    <t xml:space="preserve"> 713</t>
  </si>
  <si>
    <t xml:space="preserve"> Nákup strojov, prístrojov, zariadení, techniky a náradia</t>
  </si>
  <si>
    <t xml:space="preserve"> 713001</t>
  </si>
  <si>
    <t xml:space="preserve"> Interiérového vybavenia</t>
  </si>
  <si>
    <t xml:space="preserve"> 713002</t>
  </si>
  <si>
    <t xml:space="preserve"> 713003</t>
  </si>
  <si>
    <t xml:space="preserve"> 713004</t>
  </si>
  <si>
    <t xml:space="preserve"> 713005</t>
  </si>
  <si>
    <t xml:space="preserve"> Špeciálnych strojov, prístrojov, zariadení, techniky, náradia a materiálu</t>
  </si>
  <si>
    <t xml:space="preserve"> 714</t>
  </si>
  <si>
    <t xml:space="preserve"> Nákup dopravných prostriedkov všetkých druhov</t>
  </si>
  <si>
    <t>714001</t>
  </si>
  <si>
    <t xml:space="preserve"> Osobných automobilov</t>
  </si>
  <si>
    <t xml:space="preserve"> 716</t>
  </si>
  <si>
    <t xml:space="preserve"> Prípravná a projektová dokumentácia</t>
  </si>
  <si>
    <t xml:space="preserve"> 717</t>
  </si>
  <si>
    <t xml:space="preserve"> Realizácia stavieb a ich technické zhodnotenie</t>
  </si>
  <si>
    <t>717001</t>
  </si>
  <si>
    <t xml:space="preserve"> Realizácia nových stavieb</t>
  </si>
  <si>
    <t>717002</t>
  </si>
  <si>
    <t xml:space="preserve"> Rekonštrukcia a modernizácia</t>
  </si>
  <si>
    <t>717003</t>
  </si>
  <si>
    <t xml:space="preserve"> Prístavby, nadstavby, stavebné úpravy</t>
  </si>
  <si>
    <t>za I.polrok 2011</t>
  </si>
  <si>
    <t>Prehľad o príjmoch a výdavkoch Sociálnej poisťovne na dávky, ktoré hradí štát v roku 2011</t>
  </si>
  <si>
    <t>Kapitola štátneho rozpočtu MPSVR SR</t>
  </si>
  <si>
    <t>Rozpis rozpočtu na január až jún 2011</t>
  </si>
  <si>
    <t>Skutočnosť za január až jún 2011</t>
  </si>
  <si>
    <t>% plnenia 3/1</t>
  </si>
  <si>
    <t>%plnenia 3/2</t>
  </si>
  <si>
    <t>1</t>
  </si>
  <si>
    <t>2</t>
  </si>
  <si>
    <t>PRÍJMY</t>
  </si>
  <si>
    <t>VÝDAVKY</t>
  </si>
  <si>
    <t xml:space="preserve"> </t>
  </si>
  <si>
    <t>a/ dôchodok manželky</t>
  </si>
  <si>
    <t>b/ sociálny dôchodok</t>
  </si>
  <si>
    <t>c/ zvýšenie dôchodku z dôvodu JZP</t>
  </si>
  <si>
    <t>d/ zvýšenie dôchodku pre bezvládnosť</t>
  </si>
  <si>
    <t>e/ zvýšenie dôchodku z dôvodu účasti v odboji a rehabilitácie */</t>
  </si>
  <si>
    <t>f/ dávky podľa § 271</t>
  </si>
  <si>
    <t>g/ odškodnenie prac. úrazov a chorôb z povolania zamestnancov zrušených zamestnávateľov, ktorých  zakladateľom bol štát alebo FNM SR</t>
  </si>
  <si>
    <t>h/ plnenia vyplývajúce zo zodpovednoti zamestnávateľa za škodu pri pracovnom úraze a chorobe z povolania vzniknuté pred 1. aprílom 2002 u zamestnávateľa, ktorý mal podľa osobitného predpisu postavenie štátneho orgánu</t>
  </si>
  <si>
    <t>i/ úrazové dávky poskytované fyzickým osobám uvedeným v § 17 ods. 2 a 3 zákona o sociálnom poistení</t>
  </si>
  <si>
    <t>j/ príplatok k dôchodku za štátnu službu</t>
  </si>
  <si>
    <t>k/ plnenia podľa § 293o) ods. 6</t>
  </si>
  <si>
    <t>l/ vianočný príspevok a úhrada nákladov spojená s jeho výplatou</t>
  </si>
  <si>
    <t>m/ príplatok k dôchodku politickým väzňom podľa zákona č. 274/2007 Z.z.v znení neskorších predpisov **/</t>
  </si>
  <si>
    <t>invalidi z mladosti podľa §168a</t>
  </si>
  <si>
    <t>ROZDIEL PRÍJMOV A VÝDAVKOV</t>
  </si>
  <si>
    <t xml:space="preserve">*/ v dávke zvýšenie dôchodku z titulu rehabilitácie sú zahrnuté aj finančné prostriedky, poskytované ako príplatok k dôchodku podľa § 7 zákona č. 305/1999 Z.z. </t>
  </si>
  <si>
    <t>**/  v dávke príplatok k dôchodku politickým väzňom podľa zákona č. 274/2007 Z.z.v znení neskorších predpisov  je zahrnutý príspevok aj pre osoby pozostalé po popravenom alebo zomretom</t>
  </si>
  <si>
    <t>politickom väzňovi počas výkonu trestu podľa zákona č. 272/2008 Z.z., ktorým sa mení a dopĺňa zákon č. 274/2007 Z.z.</t>
  </si>
  <si>
    <t>Kapitola štátneho rozpočtu MO SR</t>
  </si>
  <si>
    <t>n/ príspevok účastníkom národného boja za oslobodenie a vdovám a vdovcom po týchto osobách podľa článku III. bod 2 zákona č. 285/2009 Z. z. a na úhradu výdavkov spojených s jeho výplatou</t>
  </si>
  <si>
    <t>Finančné prostriedky poukázané MO SR</t>
  </si>
  <si>
    <t>Rozdiel - príjmov a výdavkov (pohľadávka voči MO SR)</t>
  </si>
  <si>
    <t>Súhrnná bilancia - bez príspevkov na SDS (s vplyvom II. piliera)</t>
  </si>
  <si>
    <t>Skutočnosť za rok 2010</t>
  </si>
  <si>
    <t>Očakávaná skutočnosť rok 2011</t>
  </si>
  <si>
    <t>Časový rozpis rozpočtu na január až jún 2011</t>
  </si>
  <si>
    <t>Skutočnosť k 30. 6. 2011</t>
  </si>
  <si>
    <t>% plnenia stĺ. 6/3</t>
  </si>
  <si>
    <t>% plnenia stĺ. 6/5</t>
  </si>
  <si>
    <t>Rozdiel stĺ. 6-5</t>
  </si>
  <si>
    <t>Základné údaje</t>
  </si>
  <si>
    <t>Príjmy v bežnom roku</t>
  </si>
  <si>
    <t>z toho prostriedky zo ŠFA a Štátneho rozpočtu SR</t>
  </si>
  <si>
    <t>Použitie prostriedkov jednotlivých fondov</t>
  </si>
  <si>
    <t>Bilančný rozdiel v bežnom roku</t>
  </si>
  <si>
    <t xml:space="preserve">Prevod z minulých rokov </t>
  </si>
  <si>
    <t>Bilančný rozdiel celkom</t>
  </si>
  <si>
    <t>Zdroje</t>
  </si>
  <si>
    <t>Príjmy</t>
  </si>
  <si>
    <t>Poistné, v tom:</t>
  </si>
  <si>
    <t xml:space="preserve">nemocenské </t>
  </si>
  <si>
    <t xml:space="preserve">starobné </t>
  </si>
  <si>
    <t xml:space="preserve">invalidné </t>
  </si>
  <si>
    <t>úrazové</t>
  </si>
  <si>
    <t>garančné</t>
  </si>
  <si>
    <t>v nezamestnanosti</t>
  </si>
  <si>
    <t>rezervný fond solidarity</t>
  </si>
  <si>
    <t>Sankcie</t>
  </si>
  <si>
    <t>Príjmy z garančného poistenia po uplynutí 60 dní</t>
  </si>
  <si>
    <t>Transfery</t>
  </si>
  <si>
    <t>Základné fondy, v tom:</t>
  </si>
  <si>
    <t>Správny fond</t>
  </si>
  <si>
    <t>Tvorba</t>
  </si>
  <si>
    <t>Použitie</t>
  </si>
  <si>
    <t>Vývoj pohľadávok Sociálnej poisťovne podľa druhov a podľa fondov mesačne v roku 2011.</t>
  </si>
  <si>
    <t>Stav ku dňu</t>
  </si>
  <si>
    <t>Pohľadávky na poistnom a príspevkoch na SDS celkom                          ( účet 316 )</t>
  </si>
  <si>
    <t xml:space="preserve">Druhy pohľadávok v tis. EUR </t>
  </si>
  <si>
    <t>z toho</t>
  </si>
  <si>
    <t>Druhy pohľadávok na základe rozhodnutia</t>
  </si>
  <si>
    <t>pohľadávky na základe výkazu, prihlášky (účty 31611 a 316911)</t>
  </si>
  <si>
    <t>pohľadávky na základe rozhodnutia</t>
  </si>
  <si>
    <t>poistné</t>
  </si>
  <si>
    <t>penále</t>
  </si>
  <si>
    <t>Ostatné *</t>
  </si>
  <si>
    <t>31.decembru 2010</t>
  </si>
  <si>
    <t>31.januáru 2011</t>
  </si>
  <si>
    <t>28. februáru 2011</t>
  </si>
  <si>
    <t>31. marcu 2011</t>
  </si>
  <si>
    <t>30. aprílu 2011</t>
  </si>
  <si>
    <t>31. máju 2011</t>
  </si>
  <si>
    <t>30. júnu 2011</t>
  </si>
  <si>
    <t>*ostatné (pokuty,poplatky,regresy,preplatky na dávkach...)</t>
  </si>
  <si>
    <t>Vývoj pohľadávok SP podľa fondov (v tis.EUR)</t>
  </si>
  <si>
    <t xml:space="preserve">Pohľadávky SP podľa fondov stav </t>
  </si>
  <si>
    <t>Základné fondy spolu</t>
  </si>
  <si>
    <t xml:space="preserve">ZF nemoc. poistenia </t>
  </si>
  <si>
    <t xml:space="preserve">ZF starob. poistenia </t>
  </si>
  <si>
    <t xml:space="preserve">ZF invalid. poistenia </t>
  </si>
  <si>
    <t>ZF úrazového poist.</t>
  </si>
  <si>
    <t>ZF garanč. poistenia</t>
  </si>
  <si>
    <t>ZF poist.v nezamest.</t>
  </si>
  <si>
    <t xml:space="preserve">Rezerv.fond solidarity </t>
  </si>
  <si>
    <t xml:space="preserve">Zúčtov.poist. r. 1993 </t>
  </si>
  <si>
    <t xml:space="preserve">Zúčtov.poist. r. 1994 </t>
  </si>
  <si>
    <t>k 31. decembru 2010</t>
  </si>
  <si>
    <t>k 31.januáru 2011</t>
  </si>
  <si>
    <t>k 28. februáru 2011</t>
  </si>
  <si>
    <t>k 31. marcu 2011</t>
  </si>
  <si>
    <t>k 30. aprílu 2011</t>
  </si>
  <si>
    <t>k 31. máju 2011</t>
  </si>
  <si>
    <t>k 30. júnu 2011</t>
  </si>
  <si>
    <t>Pobočka</t>
  </si>
  <si>
    <t>Pohľadávky celkom ( účet 316 ) v tis. Eur</t>
  </si>
  <si>
    <t>stav k 31_12_2010</t>
  </si>
  <si>
    <t>stav k 30_06_2011</t>
  </si>
  <si>
    <t>nárast (+); pokles (-)</t>
  </si>
  <si>
    <t>Banská Bystrica</t>
  </si>
  <si>
    <t>Bardejov</t>
  </si>
  <si>
    <t>Bratislava</t>
  </si>
  <si>
    <t>Čadca</t>
  </si>
  <si>
    <t>Dolný Kubín</t>
  </si>
  <si>
    <t>Dunajská Streda</t>
  </si>
  <si>
    <t>Galanta</t>
  </si>
  <si>
    <t>Humenné</t>
  </si>
  <si>
    <t>Komárno</t>
  </si>
  <si>
    <t>Košice</t>
  </si>
  <si>
    <t>Košice - okolie</t>
  </si>
  <si>
    <t>Levice</t>
  </si>
  <si>
    <t>Liptovský Mikuláš</t>
  </si>
  <si>
    <t>Lučenec</t>
  </si>
  <si>
    <t>Martin</t>
  </si>
  <si>
    <t>Michalovce</t>
  </si>
  <si>
    <t>Nitra</t>
  </si>
  <si>
    <t>Nové Zámky</t>
  </si>
  <si>
    <t>Poprad</t>
  </si>
  <si>
    <t>Považská Bystrica</t>
  </si>
  <si>
    <t>Prešov</t>
  </si>
  <si>
    <t>Prievidza</t>
  </si>
  <si>
    <t>Rimavská Sobota</t>
  </si>
  <si>
    <t>Rožňava</t>
  </si>
  <si>
    <t>Senica</t>
  </si>
  <si>
    <t>Spišská Nová Ves</t>
  </si>
  <si>
    <t>Stará Ľubovňa</t>
  </si>
  <si>
    <t>Svidník</t>
  </si>
  <si>
    <t>Topoľčany</t>
  </si>
  <si>
    <t>Trebišov</t>
  </si>
  <si>
    <t>Trenčín</t>
  </si>
  <si>
    <t>Trnava</t>
  </si>
  <si>
    <t>Veľký Krtíš</t>
  </si>
  <si>
    <t>Vranov nad Topľou</t>
  </si>
  <si>
    <t>Zvolen</t>
  </si>
  <si>
    <t>Žiar nad Hronom</t>
  </si>
  <si>
    <t>Žilina</t>
  </si>
  <si>
    <t>SP pobočky</t>
  </si>
  <si>
    <t>Ústredie</t>
  </si>
  <si>
    <t>SP spolu</t>
  </si>
  <si>
    <t>Prehľad pohľadávok Sociálnej poisťovne podľa spôsobov vymáhania (v tis. Eur)</t>
  </si>
  <si>
    <t>pohľadávky spolu k 30.06.2011</t>
  </si>
  <si>
    <t>Podiel</t>
  </si>
  <si>
    <t>Konkurzy</t>
  </si>
  <si>
    <t>Vyrovnanie reštrukturalizácia</t>
  </si>
  <si>
    <t>Likvidácia</t>
  </si>
  <si>
    <t xml:space="preserve">Dedičské konanie  </t>
  </si>
  <si>
    <t>Exekúcie</t>
  </si>
  <si>
    <t>Povolené splátky  dlžných súm</t>
  </si>
  <si>
    <t xml:space="preserve">Mandátna správa  </t>
  </si>
  <si>
    <t>Iné spôsoby vymáhania</t>
  </si>
  <si>
    <t>Okrem vymáhaných pohľadávok eviduje Sociálna poisťovňa</t>
  </si>
  <si>
    <t>V celkových pohľadávkach:</t>
  </si>
  <si>
    <t xml:space="preserve">Neuplatnené predpísané pohľadávky  </t>
  </si>
  <si>
    <t xml:space="preserve">pohľadávky na poistnom na základe výkazu, prihlášky evidované v účtovníctve (aj pred lehotou splatnosti) </t>
  </si>
  <si>
    <t>Neuplatnené predpísané pohľadávky zahŕňajú</t>
  </si>
  <si>
    <t>ukončená mandátna správa, ukončené exekučné konania, ukončené súdne výkony neuplanené v exekúcii, zatiaľ neuplatnené</t>
  </si>
  <si>
    <t>Prehľad podaných exekučných návrhov v roku 2011</t>
  </si>
  <si>
    <t xml:space="preserve">stav </t>
  </si>
  <si>
    <t>počet podaných exekučných návrhov</t>
  </si>
  <si>
    <t>výška vymáhanej pohľadávky v exekučnom konaní v tis. Eur</t>
  </si>
  <si>
    <t>suma úhrad v tis. Eur</t>
  </si>
  <si>
    <t>k 31. januáru 2011</t>
  </si>
  <si>
    <t xml:space="preserve">Vydané rozhodnutia o povolení splátok dlžných súm za sledované obdobie </t>
  </si>
  <si>
    <t>počet povolených splátkových kalendárov</t>
  </si>
  <si>
    <t>suma  na ktorú boli vydané rozhodnutia o povolení splátok dlžných súm                                     (tis. Eur)</t>
  </si>
  <si>
    <t>Celková vymožená suma    (tis. Eur)</t>
  </si>
  <si>
    <t xml:space="preserve">Prehľad pohľadávok vymáhaných prostredníctvom mandátnej správy spoločnosťou General Factoring a. s. </t>
  </si>
  <si>
    <t>sumárny prehľad prevedených pohľadávok do mandátnej správy a  akceptovaných úhrad od 01. 01. 2011                  do 30. 06. 2011</t>
  </si>
  <si>
    <t>spolu prevedené                 (suma tis. EUR)</t>
  </si>
  <si>
    <t>spolu akceptované              (suma tis. EUR)</t>
  </si>
  <si>
    <t>sumárny prehľad rok 2011</t>
  </si>
  <si>
    <t>prevedené pohľadávky do MS v roku 2011a akceptované úhrady ku konkrétnym sumárnym zoznamom v roku 2011</t>
  </si>
  <si>
    <t>sumárny zoznam č.</t>
  </si>
  <si>
    <t>spolu</t>
  </si>
  <si>
    <t>012011</t>
  </si>
  <si>
    <t>022011</t>
  </si>
  <si>
    <t>032011</t>
  </si>
  <si>
    <t>prevedené</t>
  </si>
  <si>
    <t>počet</t>
  </si>
  <si>
    <t>suma tis. EUR</t>
  </si>
  <si>
    <t>akceptované</t>
  </si>
  <si>
    <t>prehľad rok 2011 po sumárnych zoznamoch</t>
  </si>
  <si>
    <t>Stav pohľadávok  podľa pobočiek Sociálnej poisťovne a zdravotníckych zariadení k 30. júnu 2011 (v tis. EUR)</t>
  </si>
  <si>
    <t>Typ zdravotníckeho zariadenia</t>
  </si>
  <si>
    <t>Forma zdravotníckeho zariadenia (S/V)</t>
  </si>
  <si>
    <t>Názov zdravotníckeho zariadenia, sídlo</t>
  </si>
  <si>
    <t>IČO</t>
  </si>
  <si>
    <t>Pohľadávka na                     poistnom                                k 31. decembru 2011</t>
  </si>
  <si>
    <t>Pohľadávka na                     poistnom                                k 30. júnu 2011</t>
  </si>
  <si>
    <t>Rozdiel pohľadávky na                              poistnom                           6_ 2011 - 12_2010</t>
  </si>
  <si>
    <t>S</t>
  </si>
  <si>
    <t>Fakultná nemocnica s poliklinikou F. D. Roosevelta Banská Bystrica</t>
  </si>
  <si>
    <t>00165549</t>
  </si>
  <si>
    <t>Detská fakultná nemocnica s poliklinikou Bratislava</t>
  </si>
  <si>
    <t>00607231</t>
  </si>
  <si>
    <t>Univerzitná nemocnica Bratislava</t>
  </si>
  <si>
    <t>Univerzitná nemocnica L. Pasteura, Košice</t>
  </si>
  <si>
    <t>00606707</t>
  </si>
  <si>
    <t>Fakultná nemocnica s poliklinikou J. A. Reimana Prešov</t>
  </si>
  <si>
    <t>00610577</t>
  </si>
  <si>
    <t>Fakultná nemocnica Trenčín</t>
  </si>
  <si>
    <t>00610470</t>
  </si>
  <si>
    <t>Fakultná nemocnica Trnava</t>
  </si>
  <si>
    <t>00610381</t>
  </si>
  <si>
    <t>Fakultná nemocnica s poliklinikou Žilina</t>
  </si>
  <si>
    <t>Psychiatrická nemocnica P. Pinela, Pezinok</t>
  </si>
  <si>
    <t>Psychiatrická nemocnica prof. Matulaya, Kremnica</t>
  </si>
  <si>
    <t>00606987</t>
  </si>
  <si>
    <t>Detská ozdravovňa, Kremnické Bane</t>
  </si>
  <si>
    <t>V</t>
  </si>
  <si>
    <t>Kysucká nemocnica s poliklinikou Čadca</t>
  </si>
  <si>
    <t>Dolnooravská nemocnica s poliklinikou MUDr. L. N. Jégého Dolný Kubín</t>
  </si>
  <si>
    <t>00634905</t>
  </si>
  <si>
    <t>Nemocnica s poliklinikou Dunajská Streda</t>
  </si>
  <si>
    <t>Nemocnica s poliklinikou Sv. Lukáša Galanta</t>
  </si>
  <si>
    <t>00610291</t>
  </si>
  <si>
    <t>Liptovská nemocnica s poliklinikou MUDr. Ivana Stodolu Liptovský Mikuláš</t>
  </si>
  <si>
    <t>Nemocnica s poliklinikou v Považskej Bystrici</t>
  </si>
  <si>
    <t>00610411</t>
  </si>
  <si>
    <t>Nemocnica s poliklinikou Prievidza so sídlom v Bojniciach</t>
  </si>
  <si>
    <t xml:space="preserve">Nemocnica s poliklinikou sv. Barbory Rožňava, a. s.                                                                                                                                                                                         </t>
  </si>
  <si>
    <t>Nemocnica s poliklinikou Myjava</t>
  </si>
  <si>
    <t>00610721</t>
  </si>
  <si>
    <t>Nemocnica s poliklinikou Skalica</t>
  </si>
  <si>
    <t>00610712</t>
  </si>
  <si>
    <t>Nemocnica s poliklinikou Trebišov a.s.</t>
  </si>
  <si>
    <t>Nemocnica s poliklinikou Zvolen</t>
  </si>
  <si>
    <t>Sanatórium Tatranská Kotlina n.o.</t>
  </si>
  <si>
    <t>Nemocnica s poliklinikou Ilava, n.o.</t>
  </si>
  <si>
    <t>36119385</t>
  </si>
  <si>
    <t>Revúcka medicínsko-humanitná, n.o., Revúca</t>
  </si>
  <si>
    <t>Všeobecná nemocnica s poliklinikou, n.o., Veľký Krtíš</t>
  </si>
  <si>
    <t>Vranovská nemocnica, n.o., Vranov nad Topľou</t>
  </si>
  <si>
    <t>Legenda:</t>
  </si>
  <si>
    <t>ZZ zostávajúce v pôsobnosti MZ SR - Fakultné nemocnice</t>
  </si>
  <si>
    <t>ZZ zostávajúce v pôsobnosti MZ SR - Vysokošpecializované odborné ústavy</t>
  </si>
  <si>
    <t>ZZ zostávajúce v pôsobnosti MZ SR - Nemocnice s poliklinikou III. typu</t>
  </si>
  <si>
    <t>ZZ zostávajúce v pôsobnosti MZ SR - Psychiatrické nemocnice</t>
  </si>
  <si>
    <t>ZZ zostávajúce v pôsobnosti MZ SR - Psychiatrické liečebne</t>
  </si>
  <si>
    <t>ZZ zostávajúce v pôsobnosti MZ SR - Odborné liečebne ústavy</t>
  </si>
  <si>
    <t>ZZ zostávajúce v pôsobnosti MZ SR - Iné zariadenia</t>
  </si>
  <si>
    <t>ZZ prechádzajúce na VÚC - Nemocnice s poliklinikou II. typu</t>
  </si>
  <si>
    <t>ZZ prechádzajúce na VÚC - Polikliniky prechádzajúce na VÚC</t>
  </si>
  <si>
    <t>ZZ prechádzajúce na obce a mestá</t>
  </si>
  <si>
    <t>ZZ transformované na neziskové organizácie</t>
  </si>
  <si>
    <t xml:space="preserve">Novovzniknutá nezisková organizácia </t>
  </si>
  <si>
    <t>Rozpočtová organizácia vytvorená VÚC za účelom prevzatia pohľadávok ZZ</t>
  </si>
  <si>
    <t>ZZ v pôsobnosti MZ SR</t>
  </si>
  <si>
    <t xml:space="preserve">ZZ prechádzajúce na VÚC, obce a mestá, neziskové organizácie </t>
  </si>
  <si>
    <t>V nasledujúcom prehľade je uvedený stav pohľadávok (v tis. EUR) podľa pobočiek Sociálnej poisťovne a zdravotníckych zariadení k 30. júnu 2011</t>
  </si>
  <si>
    <t>Typ ZZ</t>
  </si>
  <si>
    <t>Forma ZZ (S/V)</t>
  </si>
  <si>
    <t>Platenie bežného poistného</t>
  </si>
  <si>
    <t>Pohľadávka na poistnom k 30.6.2011</t>
  </si>
  <si>
    <t>Spôsob zabezpečenia pohľadávky</t>
  </si>
  <si>
    <t>Dátum zriadenia záložného práva</t>
  </si>
  <si>
    <t>Suma na ktorú bolo záložné právo zriadené</t>
  </si>
  <si>
    <t>vyhodnotenie generálneho pardonu 2008</t>
  </si>
  <si>
    <t>zaplatené poistné v súvislosti s oddlžením</t>
  </si>
  <si>
    <t>novopredpí- sané penále</t>
  </si>
  <si>
    <t>celkom odpustené penále v rámci GP</t>
  </si>
  <si>
    <t>dátum posúdenia splnenia podmienky pre GP</t>
  </si>
  <si>
    <t>zaplatené dlžné poistné v súvislosti GP</t>
  </si>
  <si>
    <t>C</t>
  </si>
  <si>
    <t>Nemocnica s poliklinikou Sv. Jakuba, n.o., Bardejov</t>
  </si>
  <si>
    <t>A</t>
  </si>
  <si>
    <t>Oravská poliklinika Námestovo</t>
  </si>
  <si>
    <t>00634875</t>
  </si>
  <si>
    <t>X</t>
  </si>
  <si>
    <t>ex. zál. právo</t>
  </si>
  <si>
    <t>Nemocnica s poliklinikou Dunajská Streda, a.s.</t>
  </si>
  <si>
    <t>Nemocnica s poliklinikou A. Leňa Humenné</t>
  </si>
  <si>
    <t>00610658</t>
  </si>
  <si>
    <t>Mestská poliklinika Hurbanovo</t>
  </si>
  <si>
    <t>17335647</t>
  </si>
  <si>
    <t>Záchranná služba Košice</t>
  </si>
  <si>
    <t>00606731</t>
  </si>
  <si>
    <t>Nemocnica s poliklinikou Želiezovce</t>
  </si>
  <si>
    <t>00610283</t>
  </si>
  <si>
    <t>Mesto Šahy (prevzaté od NsP Šahy, IČO: 00610275)</t>
  </si>
  <si>
    <t>00307513</t>
  </si>
  <si>
    <t>Psychiatrická nemocnica Hronovce</t>
  </si>
  <si>
    <t>00607266</t>
  </si>
  <si>
    <t>Nemocnica s poliklinikou Štefana Kukuru v Michalovciach, n.o.</t>
  </si>
  <si>
    <t>Psychiatrická nemocnica Michalovce, n.o.</t>
  </si>
  <si>
    <t>Fakultná nemocnica Nitra</t>
  </si>
  <si>
    <t>Mestská nemocnica Prof. MUDr. Rudolfa Korca, DrSc. Zlaté Moravce</t>
  </si>
  <si>
    <t>Mestská poliklinika Šurany</t>
  </si>
  <si>
    <t>Poliklinika Štúrovo</t>
  </si>
  <si>
    <t>N</t>
  </si>
  <si>
    <t>zmluvné záložné právo</t>
  </si>
  <si>
    <t>Nemocnica s poliklinikou Rimavská Sobota</t>
  </si>
  <si>
    <t>00610615</t>
  </si>
  <si>
    <t>Nemocnica s poliklinikou Hnúšťa</t>
  </si>
  <si>
    <t>00610631</t>
  </si>
  <si>
    <t>Psychiatrická liečebňa Samuela Bluma Plešivec</t>
  </si>
  <si>
    <t>Poliklinika Tornaľa</t>
  </si>
  <si>
    <t>00610640</t>
  </si>
  <si>
    <t xml:space="preserve">Odborný liečebný ústav psychiatrický, n.o. Predná Hora </t>
  </si>
  <si>
    <t>37954920</t>
  </si>
  <si>
    <t>Nemocnica s poliklinikou, Spišská Nová Ves</t>
  </si>
  <si>
    <t>00610534</t>
  </si>
  <si>
    <t>Ľubovnianska nemocnica, n.o., Stará Ľubovňa</t>
  </si>
  <si>
    <t>Nemocnica s poliklinikou Trebišov</t>
  </si>
  <si>
    <t>Nemocnica A. Wintera n.o. Piešťany</t>
  </si>
  <si>
    <t>Regionálna nemocnica Banská Štiavnica, n.o.</t>
  </si>
  <si>
    <t>Názov, sídlo</t>
  </si>
  <si>
    <t>Správa záväzkov a pohľadávok, Nitra (prevzaté od NSP Levice, IČO: 00610267)</t>
  </si>
  <si>
    <t>Správa záväzkov a pohľadávok, Košice (prevzaté od NsP Š.Kukuru Michalovce, IČO:17335663)</t>
  </si>
  <si>
    <t>Správa záväzkov a pohľadávok, Košice (prevzaté od Nemocnicu s poliklinikou svätej Barbory, Rožňava, IČO: 17335922)</t>
  </si>
  <si>
    <t>- platí</t>
  </si>
  <si>
    <t>- čiastočne (za zamestnancov)</t>
  </si>
  <si>
    <t>- neplatí</t>
  </si>
  <si>
    <t>- ukončená registrácia</t>
  </si>
  <si>
    <t>(5 : 1)</t>
  </si>
  <si>
    <t>(5 : 2)</t>
  </si>
  <si>
    <t>(5 : 3)</t>
  </si>
  <si>
    <t xml:space="preserve">Vyhodnotenie plnenia cieľového rozpisu rozpočtu bežných výdavkov (nákladov) správneho fondu Sociálnej poisťovne ústredie za I. polrok 2011 </t>
  </si>
  <si>
    <t>v štruktúre funkčnej a ekonomickej klasifikácie</t>
  </si>
  <si>
    <t>(4 : 1)</t>
  </si>
  <si>
    <t>(4 :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</si>
</sst>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\ _S_k_-;\-* #,##0\ _S_k_-;_-* &quot;-&quot;\ _S_k_-;_-@_-"/>
    <numFmt numFmtId="44" formatCode="_-* #,##0.00\ &quot;Sk&quot;_-;\-* #,##0.00\ &quot;Sk&quot;_-;_-* &quot;-&quot;??\ &quot;Sk&quot;_-;_-@_-"/>
    <numFmt numFmtId="43" formatCode="_-* #,##0.00\ _S_k_-;\-* #,##0.00\ _S_k_-;_-* &quot;-&quot;??\ _S_k_-;_-@_-"/>
    <numFmt numFmtId="164" formatCode="&quot;$&quot;#,##0;[Red]\-&quot;$&quot;#,##0"/>
    <numFmt numFmtId="165" formatCode="m\o\n\th\ d\,\ \y\y\y\y"/>
    <numFmt numFmtId="166" formatCode=";;"/>
    <numFmt numFmtId="167" formatCode="_-* #,##0.00\ [$€-1]_-;\-* #,##0.00\ [$€-1]_-;_-* &quot;-&quot;??\ [$€-1]_-"/>
    <numFmt numFmtId="168" formatCode="#,##0\ _S_k"/>
    <numFmt numFmtId="169" formatCode="#,##0;#,##0;&quot; &quot;"/>
    <numFmt numFmtId="170" formatCode="#,##0.00;#,##0.00;&quot; &quot;"/>
    <numFmt numFmtId="171" formatCode="#,##0.00_ ;\-#,##0.00\ "/>
    <numFmt numFmtId="172" formatCode="#,##0.00_ ;[Red]\-#,##0.00\ "/>
    <numFmt numFmtId="173" formatCode="#,##0_ ;[Red]\-#,##0\ "/>
    <numFmt numFmtId="174" formatCode="0.0%"/>
    <numFmt numFmtId="175" formatCode="0.0"/>
    <numFmt numFmtId="176" formatCode="#,##0.0"/>
  </numFmts>
  <fonts count="7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name val="Arial CE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1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i/>
      <sz val="10"/>
      <name val="Times New Roman"/>
      <family val="1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sz val="11"/>
      <color indexed="17"/>
      <name val="Calibri"/>
      <family val="2"/>
      <charset val="238"/>
    </font>
    <font>
      <b/>
      <sz val="1"/>
      <color indexed="8"/>
      <name val="Courier"/>
      <family val="3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2"/>
      <name val="Arial CE"/>
      <family val="2"/>
      <charset val="238"/>
    </font>
    <font>
      <sz val="11"/>
      <color indexed="60"/>
      <name val="Calibri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sz val="11"/>
      <color indexed="52"/>
      <name val="Calibri"/>
      <family val="2"/>
      <charset val="238"/>
    </font>
    <font>
      <sz val="6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i/>
      <u/>
      <sz val="24"/>
      <name val="Times New Roman CE"/>
      <family val="1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name val="Arial CE"/>
      <family val="2"/>
      <charset val="238"/>
    </font>
    <font>
      <b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</font>
    <font>
      <sz val="10"/>
      <name val="Arial"/>
      <family val="2"/>
    </font>
    <font>
      <sz val="10"/>
      <name val="Arial CE"/>
      <family val="2"/>
      <charset val="238"/>
    </font>
    <font>
      <sz val="10"/>
      <color indexed="10"/>
      <name val="Arial"/>
      <family val="2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4"/>
      <color indexed="53"/>
      <name val="Arial"/>
      <family val="2"/>
      <charset val="238"/>
    </font>
    <font>
      <b/>
      <sz val="12"/>
      <name val="Arial"/>
      <family val="2"/>
      <charset val="238"/>
    </font>
    <font>
      <sz val="10"/>
      <name val="Courier"/>
      <family val="1"/>
      <charset val="238"/>
    </font>
    <font>
      <b/>
      <sz val="12"/>
      <name val="Arial CE"/>
      <charset val="238"/>
    </font>
    <font>
      <b/>
      <sz val="18"/>
      <name val="Arial CE"/>
      <charset val="238"/>
    </font>
    <font>
      <sz val="14"/>
      <name val="Arial CE"/>
      <family val="2"/>
      <charset val="238"/>
    </font>
    <font>
      <b/>
      <sz val="14"/>
      <name val="Arial CE"/>
      <charset val="238"/>
    </font>
    <font>
      <b/>
      <i/>
      <sz val="11"/>
      <name val="Arial CE"/>
      <charset val="238"/>
    </font>
    <font>
      <i/>
      <sz val="11"/>
      <name val="Arial CE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17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17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3" fontId="14" fillId="0" borderId="0"/>
    <xf numFmtId="3" fontId="15" fillId="0" borderId="0"/>
    <xf numFmtId="38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5" fontId="17" fillId="0" borderId="0">
      <protection locked="0"/>
    </xf>
    <xf numFmtId="0" fontId="18" fillId="4" borderId="0" applyNumberFormat="0" applyBorder="0" applyAlignment="0" applyProtection="0"/>
    <xf numFmtId="167" fontId="2" fillId="0" borderId="0" applyFont="0" applyFill="0" applyBorder="0" applyAlignment="0" applyProtection="0"/>
    <xf numFmtId="166" fontId="17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0" fillId="16" borderId="1" applyNumberFormat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2" fontId="24" fillId="0" borderId="0"/>
    <xf numFmtId="0" fontId="25" fillId="17" borderId="0" applyNumberFormat="0" applyBorder="0" applyAlignment="0" applyProtection="0"/>
    <xf numFmtId="0" fontId="2" fillId="0" borderId="0"/>
    <xf numFmtId="0" fontId="4" fillId="0" borderId="0"/>
    <xf numFmtId="0" fontId="6" fillId="0" borderId="0"/>
    <xf numFmtId="0" fontId="26" fillId="0" borderId="0"/>
    <xf numFmtId="0" fontId="27" fillId="0" borderId="0"/>
    <xf numFmtId="0" fontId="2" fillId="0" borderId="0"/>
    <xf numFmtId="0" fontId="6" fillId="0" borderId="0"/>
    <xf numFmtId="0" fontId="4" fillId="0" borderId="0"/>
    <xf numFmtId="0" fontId="16" fillId="0" borderId="0"/>
    <xf numFmtId="0" fontId="15" fillId="0" borderId="0"/>
    <xf numFmtId="0" fontId="6" fillId="18" borderId="5" applyNumberFormat="0" applyFont="0" applyAlignment="0" applyProtection="0"/>
    <xf numFmtId="0" fontId="28" fillId="0" borderId="6" applyNumberFormat="0" applyFill="0" applyAlignment="0" applyProtection="0"/>
    <xf numFmtId="49" fontId="29" fillId="0" borderId="0"/>
    <xf numFmtId="0" fontId="30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7" fillId="0" borderId="8">
      <protection locked="0"/>
    </xf>
    <xf numFmtId="0" fontId="33" fillId="0" borderId="0"/>
    <xf numFmtId="0" fontId="34" fillId="7" borderId="9" applyNumberFormat="0" applyAlignment="0" applyProtection="0"/>
    <xf numFmtId="0" fontId="35" fillId="19" borderId="9" applyNumberFormat="0" applyAlignment="0" applyProtection="0"/>
    <xf numFmtId="0" fontId="36" fillId="19" borderId="10" applyNumberFormat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3" borderId="0" applyNumberFormat="0" applyBorder="0" applyAlignment="0" applyProtection="0"/>
    <xf numFmtId="43" fontId="2" fillId="0" borderId="0" applyFont="0" applyFill="0" applyBorder="0" applyAlignment="0" applyProtection="0"/>
    <xf numFmtId="0" fontId="6" fillId="0" borderId="0"/>
    <xf numFmtId="0" fontId="2" fillId="0" borderId="0"/>
    <xf numFmtId="0" fontId="1" fillId="0" borderId="0"/>
    <xf numFmtId="0" fontId="6" fillId="0" borderId="0"/>
    <xf numFmtId="0" fontId="6" fillId="0" borderId="0"/>
    <xf numFmtId="44" fontId="64" fillId="0" borderId="0" applyFont="0" applyFill="0" applyBorder="0" applyAlignment="0" applyProtection="0"/>
    <xf numFmtId="0" fontId="2" fillId="0" borderId="0"/>
    <xf numFmtId="0" fontId="68" fillId="0" borderId="0"/>
    <xf numFmtId="0" fontId="68" fillId="0" borderId="0"/>
    <xf numFmtId="0" fontId="2" fillId="0" borderId="0"/>
  </cellStyleXfs>
  <cellXfs count="867">
    <xf numFmtId="0" fontId="0" fillId="0" borderId="0" xfId="0"/>
    <xf numFmtId="0" fontId="0" fillId="0" borderId="0" xfId="0" applyFill="1"/>
    <xf numFmtId="0" fontId="2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7" fillId="0" borderId="0" xfId="0" applyFont="1" applyFill="1"/>
    <xf numFmtId="0" fontId="7" fillId="0" borderId="0" xfId="0" applyFont="1" applyFill="1" applyBorder="1"/>
    <xf numFmtId="0" fontId="8" fillId="0" borderId="0" xfId="41" applyFont="1" applyFill="1"/>
    <xf numFmtId="0" fontId="8" fillId="0" borderId="0" xfId="41" applyFont="1" applyFill="1" applyAlignment="1">
      <alignment horizontal="right"/>
    </xf>
    <xf numFmtId="0" fontId="7" fillId="0" borderId="0" xfId="41" applyFont="1" applyFill="1"/>
    <xf numFmtId="0" fontId="7" fillId="0" borderId="0" xfId="41" applyFont="1" applyFill="1" applyBorder="1"/>
    <xf numFmtId="0" fontId="9" fillId="0" borderId="0" xfId="41" applyFont="1" applyFill="1"/>
    <xf numFmtId="0" fontId="7" fillId="0" borderId="0" xfId="41" applyFont="1" applyFill="1" applyAlignment="1">
      <alignment horizontal="right"/>
    </xf>
    <xf numFmtId="0" fontId="7" fillId="0" borderId="0" xfId="41" applyFont="1" applyFill="1" applyBorder="1" applyAlignment="1">
      <alignment horizontal="right"/>
    </xf>
    <xf numFmtId="0" fontId="7" fillId="0" borderId="14" xfId="41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7" fillId="0" borderId="0" xfId="41" applyFont="1" applyFill="1" applyBorder="1" applyAlignment="1">
      <alignment wrapText="1"/>
    </xf>
    <xf numFmtId="0" fontId="7" fillId="0" borderId="14" xfId="41" applyFont="1" applyFill="1" applyBorder="1" applyAlignment="1">
      <alignment horizontal="center"/>
    </xf>
    <xf numFmtId="0" fontId="9" fillId="0" borderId="15" xfId="41" applyFont="1" applyFill="1" applyBorder="1" applyAlignment="1">
      <alignment horizontal="left" wrapText="1"/>
    </xf>
    <xf numFmtId="0" fontId="7" fillId="0" borderId="15" xfId="41" applyFont="1" applyFill="1" applyBorder="1" applyAlignment="1">
      <alignment horizontal="center" wrapText="1"/>
    </xf>
    <xf numFmtId="0" fontId="7" fillId="0" borderId="15" xfId="41" applyFont="1" applyFill="1" applyBorder="1" applyAlignment="1">
      <alignment horizontal="center"/>
    </xf>
    <xf numFmtId="0" fontId="7" fillId="0" borderId="16" xfId="41" applyFont="1" applyFill="1" applyBorder="1"/>
    <xf numFmtId="3" fontId="7" fillId="0" borderId="16" xfId="41" applyNumberFormat="1" applyFont="1" applyFill="1" applyBorder="1"/>
    <xf numFmtId="2" fontId="7" fillId="0" borderId="16" xfId="41" applyNumberFormat="1" applyFont="1" applyFill="1" applyBorder="1"/>
    <xf numFmtId="3" fontId="7" fillId="0" borderId="0" xfId="41" applyNumberFormat="1" applyFont="1" applyFill="1" applyBorder="1"/>
    <xf numFmtId="2" fontId="7" fillId="0" borderId="0" xfId="41" applyNumberFormat="1" applyFont="1" applyFill="1" applyBorder="1"/>
    <xf numFmtId="0" fontId="7" fillId="0" borderId="16" xfId="41" applyFont="1" applyFill="1" applyBorder="1" applyAlignment="1">
      <alignment wrapText="1"/>
    </xf>
    <xf numFmtId="3" fontId="7" fillId="0" borderId="16" xfId="41" applyNumberFormat="1" applyFont="1" applyFill="1" applyBorder="1" applyAlignment="1">
      <alignment wrapText="1"/>
    </xf>
    <xf numFmtId="3" fontId="7" fillId="0" borderId="16" xfId="41" quotePrefix="1" applyNumberFormat="1" applyFont="1" applyFill="1" applyBorder="1"/>
    <xf numFmtId="0" fontId="9" fillId="0" borderId="14" xfId="41" applyFont="1" applyFill="1" applyBorder="1" applyAlignment="1">
      <alignment wrapText="1"/>
    </xf>
    <xf numFmtId="3" fontId="9" fillId="0" borderId="14" xfId="41" applyNumberFormat="1" applyFont="1" applyFill="1" applyBorder="1" applyAlignment="1">
      <alignment wrapText="1"/>
    </xf>
    <xf numFmtId="3" fontId="9" fillId="0" borderId="14" xfId="41" applyNumberFormat="1" applyFont="1" applyFill="1" applyBorder="1"/>
    <xf numFmtId="2" fontId="9" fillId="0" borderId="14" xfId="41" applyNumberFormat="1" applyFont="1" applyFill="1" applyBorder="1"/>
    <xf numFmtId="0" fontId="10" fillId="0" borderId="16" xfId="0" applyFont="1" applyFill="1" applyBorder="1"/>
    <xf numFmtId="0" fontId="11" fillId="0" borderId="16" xfId="0" applyFont="1" applyFill="1" applyBorder="1"/>
    <xf numFmtId="0" fontId="10" fillId="0" borderId="14" xfId="0" applyFont="1" applyFill="1" applyBorder="1"/>
    <xf numFmtId="3" fontId="10" fillId="0" borderId="14" xfId="0" applyNumberFormat="1" applyFont="1" applyFill="1" applyBorder="1"/>
    <xf numFmtId="3" fontId="11" fillId="0" borderId="16" xfId="0" applyNumberFormat="1" applyFont="1" applyFill="1" applyBorder="1"/>
    <xf numFmtId="0" fontId="8" fillId="0" borderId="16" xfId="0" applyFont="1" applyFill="1" applyBorder="1"/>
    <xf numFmtId="3" fontId="8" fillId="0" borderId="0" xfId="0" applyNumberFormat="1" applyFont="1" applyFill="1" applyAlignment="1">
      <alignment wrapText="1"/>
    </xf>
    <xf numFmtId="4" fontId="39" fillId="0" borderId="16" xfId="0" applyNumberFormat="1" applyFont="1" applyFill="1" applyBorder="1" applyAlignment="1"/>
    <xf numFmtId="2" fontId="10" fillId="0" borderId="16" xfId="0" applyNumberFormat="1" applyFont="1" applyFill="1" applyBorder="1"/>
    <xf numFmtId="0" fontId="8" fillId="0" borderId="16" xfId="42" applyFont="1" applyFill="1" applyBorder="1"/>
    <xf numFmtId="3" fontId="8" fillId="0" borderId="16" xfId="42" applyNumberFormat="1" applyFont="1" applyFill="1" applyBorder="1"/>
    <xf numFmtId="0" fontId="8" fillId="0" borderId="13" xfId="42" applyFont="1" applyFill="1" applyBorder="1"/>
    <xf numFmtId="3" fontId="8" fillId="0" borderId="13" xfId="42" applyNumberFormat="1" applyFont="1" applyFill="1" applyBorder="1"/>
    <xf numFmtId="0" fontId="10" fillId="0" borderId="14" xfId="42" applyFont="1" applyFill="1" applyBorder="1"/>
    <xf numFmtId="3" fontId="10" fillId="0" borderId="14" xfId="42" applyNumberFormat="1" applyFont="1" applyFill="1" applyBorder="1"/>
    <xf numFmtId="4" fontId="11" fillId="0" borderId="16" xfId="0" applyNumberFormat="1" applyFont="1" applyFill="1" applyBorder="1" applyAlignment="1"/>
    <xf numFmtId="2" fontId="8" fillId="0" borderId="16" xfId="0" applyNumberFormat="1" applyFont="1" applyFill="1" applyBorder="1"/>
    <xf numFmtId="4" fontId="8" fillId="0" borderId="16" xfId="0" applyNumberFormat="1" applyFont="1" applyFill="1" applyBorder="1"/>
    <xf numFmtId="3" fontId="8" fillId="0" borderId="16" xfId="0" applyNumberFormat="1" applyFont="1" applyFill="1" applyBorder="1"/>
    <xf numFmtId="4" fontId="10" fillId="0" borderId="14" xfId="0" applyNumberFormat="1" applyFont="1" applyFill="1" applyBorder="1"/>
    <xf numFmtId="0" fontId="4" fillId="0" borderId="0" xfId="40" applyFont="1" applyFill="1"/>
    <xf numFmtId="0" fontId="3" fillId="0" borderId="0" xfId="38" applyFont="1" applyFill="1"/>
    <xf numFmtId="0" fontId="4" fillId="0" borderId="0" xfId="38" applyFont="1" applyFill="1"/>
    <xf numFmtId="0" fontId="4" fillId="0" borderId="0" xfId="38" applyFont="1" applyFill="1" applyAlignment="1">
      <alignment horizontal="right"/>
    </xf>
    <xf numFmtId="0" fontId="3" fillId="0" borderId="14" xfId="38" applyFont="1" applyFill="1" applyBorder="1" applyAlignment="1">
      <alignment horizontal="center"/>
    </xf>
    <xf numFmtId="49" fontId="3" fillId="0" borderId="14" xfId="38" applyNumberFormat="1" applyFont="1" applyFill="1" applyBorder="1" applyAlignment="1">
      <alignment horizontal="center" wrapText="1"/>
    </xf>
    <xf numFmtId="0" fontId="3" fillId="0" borderId="14" xfId="38" applyFont="1" applyFill="1" applyBorder="1" applyAlignment="1">
      <alignment horizontal="center" wrapText="1"/>
    </xf>
    <xf numFmtId="0" fontId="3" fillId="0" borderId="14" xfId="38" applyFont="1" applyFill="1" applyBorder="1"/>
    <xf numFmtId="3" fontId="3" fillId="0" borderId="14" xfId="38" applyNumberFormat="1" applyFont="1" applyFill="1" applyBorder="1"/>
    <xf numFmtId="0" fontId="4" fillId="0" borderId="14" xfId="38" applyFont="1" applyFill="1" applyBorder="1"/>
    <xf numFmtId="3" fontId="4" fillId="0" borderId="14" xfId="38" applyNumberFormat="1" applyFont="1" applyFill="1" applyBorder="1"/>
    <xf numFmtId="3" fontId="7" fillId="0" borderId="17" xfId="40" applyNumberFormat="1" applyFont="1" applyFill="1" applyBorder="1"/>
    <xf numFmtId="3" fontId="4" fillId="0" borderId="0" xfId="38" applyNumberFormat="1" applyFont="1" applyFill="1" applyBorder="1"/>
    <xf numFmtId="3" fontId="4" fillId="0" borderId="0" xfId="38" applyNumberFormat="1" applyFont="1" applyFill="1"/>
    <xf numFmtId="3" fontId="4" fillId="0" borderId="17" xfId="38" applyNumberFormat="1" applyFont="1" applyFill="1" applyBorder="1"/>
    <xf numFmtId="0" fontId="4" fillId="0" borderId="0" xfId="39" applyFont="1" applyFill="1"/>
    <xf numFmtId="0" fontId="40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/>
    </xf>
    <xf numFmtId="0" fontId="2" fillId="0" borderId="15" xfId="0" applyFont="1" applyFill="1" applyBorder="1" applyAlignment="1"/>
    <xf numFmtId="0" fontId="40" fillId="0" borderId="14" xfId="0" applyFont="1" applyFill="1" applyBorder="1" applyAlignment="1">
      <alignment vertical="center"/>
    </xf>
    <xf numFmtId="3" fontId="40" fillId="0" borderId="14" xfId="0" applyNumberFormat="1" applyFont="1" applyFill="1" applyBorder="1" applyAlignment="1">
      <alignment vertical="center"/>
    </xf>
    <xf numFmtId="0" fontId="2" fillId="0" borderId="16" xfId="0" applyFont="1" applyFill="1" applyBorder="1" applyAlignment="1"/>
    <xf numFmtId="3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0" fontId="2" fillId="0" borderId="14" xfId="0" applyFont="1" applyFill="1" applyBorder="1"/>
    <xf numFmtId="3" fontId="2" fillId="0" borderId="14" xfId="0" applyNumberFormat="1" applyFont="1" applyFill="1" applyBorder="1"/>
    <xf numFmtId="2" fontId="2" fillId="0" borderId="14" xfId="0" applyNumberFormat="1" applyFont="1" applyFill="1" applyBorder="1" applyAlignment="1">
      <alignment wrapText="1"/>
    </xf>
    <xf numFmtId="0" fontId="7" fillId="0" borderId="0" xfId="40" applyFont="1" applyFill="1"/>
    <xf numFmtId="0" fontId="41" fillId="0" borderId="0" xfId="40" applyFont="1" applyFill="1"/>
    <xf numFmtId="3" fontId="8" fillId="0" borderId="0" xfId="0" applyNumberFormat="1" applyFont="1" applyFill="1"/>
    <xf numFmtId="43" fontId="2" fillId="0" borderId="0" xfId="65" applyFont="1" applyFill="1" applyBorder="1"/>
    <xf numFmtId="43" fontId="2" fillId="0" borderId="17" xfId="65" applyFont="1" applyFill="1" applyBorder="1"/>
    <xf numFmtId="2" fontId="7" fillId="0" borderId="16" xfId="41" applyNumberFormat="1" applyFont="1" applyFill="1" applyBorder="1" applyAlignment="1">
      <alignment horizontal="center"/>
    </xf>
    <xf numFmtId="3" fontId="11" fillId="0" borderId="17" xfId="0" applyNumberFormat="1" applyFont="1" applyFill="1" applyBorder="1"/>
    <xf numFmtId="3" fontId="11" fillId="0" borderId="16" xfId="0" applyNumberFormat="1" applyFont="1" applyBorder="1"/>
    <xf numFmtId="3" fontId="7" fillId="0" borderId="16" xfId="0" applyNumberFormat="1" applyFont="1" applyFill="1" applyBorder="1"/>
    <xf numFmtId="3" fontId="7" fillId="0" borderId="17" xfId="0" applyNumberFormat="1" applyFont="1" applyFill="1" applyBorder="1"/>
    <xf numFmtId="3" fontId="7" fillId="0" borderId="16" xfId="0" applyNumberFormat="1" applyFont="1" applyFill="1" applyBorder="1" applyAlignment="1"/>
    <xf numFmtId="0" fontId="7" fillId="0" borderId="16" xfId="0" applyFont="1" applyFill="1" applyBorder="1"/>
    <xf numFmtId="3" fontId="7" fillId="0" borderId="16" xfId="0" applyNumberFormat="1" applyFont="1" applyFill="1" applyBorder="1" applyAlignment="1">
      <alignment wrapText="1"/>
    </xf>
    <xf numFmtId="3" fontId="7" fillId="0" borderId="17" xfId="0" applyNumberFormat="1" applyFont="1" applyFill="1" applyBorder="1" applyAlignment="1">
      <alignment wrapText="1"/>
    </xf>
    <xf numFmtId="3" fontId="7" fillId="0" borderId="11" xfId="0" applyNumberFormat="1" applyFont="1" applyFill="1" applyBorder="1"/>
    <xf numFmtId="0" fontId="7" fillId="0" borderId="13" xfId="0" applyFont="1" applyFill="1" applyBorder="1" applyAlignment="1"/>
    <xf numFmtId="3" fontId="7" fillId="0" borderId="13" xfId="0" applyNumberFormat="1" applyFont="1" applyFill="1" applyBorder="1"/>
    <xf numFmtId="3" fontId="7" fillId="0" borderId="12" xfId="0" applyNumberFormat="1" applyFont="1" applyFill="1" applyBorder="1"/>
    <xf numFmtId="0" fontId="9" fillId="0" borderId="13" xfId="0" applyFont="1" applyFill="1" applyBorder="1" applyAlignment="1"/>
    <xf numFmtId="3" fontId="9" fillId="0" borderId="14" xfId="0" applyNumberFormat="1" applyFont="1" applyFill="1" applyBorder="1"/>
    <xf numFmtId="0" fontId="9" fillId="0" borderId="16" xfId="0" applyFont="1" applyFill="1" applyBorder="1" applyAlignment="1"/>
    <xf numFmtId="3" fontId="9" fillId="0" borderId="16" xfId="0" applyNumberFormat="1" applyFont="1" applyFill="1" applyBorder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18" xfId="0" applyFont="1" applyBorder="1" applyAlignment="1">
      <alignment horizontal="center"/>
    </xf>
    <xf numFmtId="0" fontId="42" fillId="0" borderId="19" xfId="0" applyFont="1" applyBorder="1" applyAlignment="1">
      <alignment horizontal="center" wrapText="1"/>
    </xf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7" fillId="0" borderId="23" xfId="0" applyFont="1" applyBorder="1"/>
    <xf numFmtId="0" fontId="42" fillId="0" borderId="24" xfId="0" applyFont="1" applyBorder="1" applyAlignment="1">
      <alignment horizontal="center" wrapText="1"/>
    </xf>
    <xf numFmtId="14" fontId="7" fillId="0" borderId="25" xfId="0" applyNumberFormat="1" applyFont="1" applyBorder="1" applyAlignment="1">
      <alignment horizontal="center" wrapText="1"/>
    </xf>
    <xf numFmtId="14" fontId="7" fillId="0" borderId="26" xfId="0" applyNumberFormat="1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49" fontId="7" fillId="0" borderId="25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18" xfId="0" applyFont="1" applyBorder="1"/>
    <xf numFmtId="0" fontId="7" fillId="0" borderId="19" xfId="0" applyFont="1" applyBorder="1"/>
    <xf numFmtId="0" fontId="7" fillId="0" borderId="0" xfId="0" applyFont="1" applyBorder="1"/>
    <xf numFmtId="0" fontId="7" fillId="0" borderId="27" xfId="0" applyFont="1" applyBorder="1"/>
    <xf numFmtId="0" fontId="7" fillId="0" borderId="28" xfId="0" applyFont="1" applyBorder="1" applyAlignment="1">
      <alignment horizontal="left"/>
    </xf>
    <xf numFmtId="168" fontId="7" fillId="0" borderId="27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0" fontId="9" fillId="0" borderId="27" xfId="0" applyFont="1" applyBorder="1"/>
    <xf numFmtId="0" fontId="9" fillId="0" borderId="28" xfId="0" applyFont="1" applyBorder="1" applyAlignment="1">
      <alignment horizontal="left"/>
    </xf>
    <xf numFmtId="168" fontId="9" fillId="0" borderId="27" xfId="0" applyNumberFormat="1" applyFont="1" applyBorder="1" applyAlignment="1">
      <alignment horizontal="right"/>
    </xf>
    <xf numFmtId="168" fontId="9" fillId="0" borderId="0" xfId="0" applyNumberFormat="1" applyFont="1" applyBorder="1" applyAlignment="1">
      <alignment horizontal="right"/>
    </xf>
    <xf numFmtId="0" fontId="10" fillId="0" borderId="27" xfId="0" applyFont="1" applyBorder="1"/>
    <xf numFmtId="0" fontId="10" fillId="0" borderId="28" xfId="0" applyFont="1" applyBorder="1"/>
    <xf numFmtId="168" fontId="10" fillId="0" borderId="27" xfId="0" applyNumberFormat="1" applyFont="1" applyBorder="1"/>
    <xf numFmtId="168" fontId="10" fillId="0" borderId="0" xfId="0" applyNumberFormat="1" applyFont="1" applyBorder="1"/>
    <xf numFmtId="0" fontId="8" fillId="0" borderId="28" xfId="0" applyFont="1" applyBorder="1"/>
    <xf numFmtId="0" fontId="8" fillId="0" borderId="27" xfId="0" applyFont="1" applyBorder="1"/>
    <xf numFmtId="168" fontId="8" fillId="0" borderId="0" xfId="0" applyNumberFormat="1" applyFont="1" applyBorder="1"/>
    <xf numFmtId="0" fontId="7" fillId="0" borderId="28" xfId="0" applyFont="1" applyBorder="1"/>
    <xf numFmtId="168" fontId="7" fillId="0" borderId="27" xfId="0" applyNumberFormat="1" applyFont="1" applyBorder="1"/>
    <xf numFmtId="168" fontId="7" fillId="0" borderId="23" xfId="0" applyNumberFormat="1" applyFont="1" applyBorder="1"/>
    <xf numFmtId="0" fontId="9" fillId="0" borderId="25" xfId="0" applyFont="1" applyBorder="1"/>
    <xf numFmtId="168" fontId="9" fillId="0" borderId="25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43" fillId="0" borderId="0" xfId="0" applyFont="1" applyAlignment="1">
      <alignment horizontal="left"/>
    </xf>
    <xf numFmtId="3" fontId="43" fillId="0" borderId="0" xfId="0" applyNumberFormat="1" applyFont="1" applyBorder="1" applyAlignment="1">
      <alignment horizontal="right"/>
    </xf>
    <xf numFmtId="0" fontId="43" fillId="0" borderId="25" xfId="0" applyFont="1" applyBorder="1" applyAlignment="1">
      <alignment horizontal="center"/>
    </xf>
    <xf numFmtId="0" fontId="44" fillId="0" borderId="25" xfId="0" applyFont="1" applyBorder="1" applyAlignment="1">
      <alignment horizontal="center"/>
    </xf>
    <xf numFmtId="0" fontId="45" fillId="0" borderId="2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44" fillId="0" borderId="22" xfId="0" applyFont="1" applyBorder="1" applyAlignment="1">
      <alignment horizontal="center"/>
    </xf>
    <xf numFmtId="0" fontId="43" fillId="0" borderId="27" xfId="0" applyFont="1" applyBorder="1" applyAlignment="1">
      <alignment horizontal="center"/>
    </xf>
    <xf numFmtId="3" fontId="44" fillId="0" borderId="27" xfId="0" applyNumberFormat="1" applyFont="1" applyBorder="1" applyAlignment="1">
      <alignment horizontal="right"/>
    </xf>
    <xf numFmtId="3" fontId="45" fillId="0" borderId="29" xfId="0" applyNumberFormat="1" applyFont="1" applyBorder="1"/>
    <xf numFmtId="3" fontId="6" fillId="0" borderId="27" xfId="0" applyNumberFormat="1" applyFont="1" applyBorder="1"/>
    <xf numFmtId="3" fontId="6" fillId="0" borderId="29" xfId="0" applyNumberFormat="1" applyFont="1" applyBorder="1"/>
    <xf numFmtId="3" fontId="44" fillId="0" borderId="29" xfId="0" applyNumberFormat="1" applyFont="1" applyBorder="1" applyAlignment="1">
      <alignment horizontal="right"/>
    </xf>
    <xf numFmtId="3" fontId="2" fillId="0" borderId="27" xfId="0" applyNumberFormat="1" applyFont="1" applyBorder="1" applyAlignment="1">
      <alignment horizontal="right"/>
    </xf>
    <xf numFmtId="3" fontId="46" fillId="0" borderId="27" xfId="0" applyNumberFormat="1" applyFont="1" applyBorder="1" applyAlignment="1">
      <alignment horizontal="right"/>
    </xf>
    <xf numFmtId="0" fontId="6" fillId="0" borderId="29" xfId="0" applyFont="1" applyBorder="1"/>
    <xf numFmtId="3" fontId="44" fillId="0" borderId="25" xfId="0" applyNumberFormat="1" applyFont="1" applyBorder="1" applyAlignment="1">
      <alignment horizontal="right"/>
    </xf>
    <xf numFmtId="0" fontId="6" fillId="0" borderId="0" xfId="0" applyFont="1"/>
    <xf numFmtId="0" fontId="43" fillId="0" borderId="0" xfId="0" applyFont="1" applyBorder="1" applyAlignment="1">
      <alignment horizontal="left"/>
    </xf>
    <xf numFmtId="0" fontId="43" fillId="0" borderId="0" xfId="0" applyFont="1" applyFill="1" applyBorder="1" applyAlignment="1">
      <alignment horizontal="left"/>
    </xf>
    <xf numFmtId="3" fontId="44" fillId="0" borderId="0" xfId="0" applyNumberFormat="1" applyFont="1" applyBorder="1" applyAlignment="1">
      <alignment horizontal="right"/>
    </xf>
    <xf numFmtId="0" fontId="43" fillId="0" borderId="19" xfId="0" applyFont="1" applyBorder="1" applyAlignment="1">
      <alignment horizontal="center"/>
    </xf>
    <xf numFmtId="0" fontId="44" fillId="0" borderId="18" xfId="0" applyFont="1" applyBorder="1" applyAlignment="1">
      <alignment horizontal="center"/>
    </xf>
    <xf numFmtId="0" fontId="44" fillId="0" borderId="30" xfId="0" applyFont="1" applyBorder="1" applyAlignment="1">
      <alignment horizontal="center"/>
    </xf>
    <xf numFmtId="0" fontId="43" fillId="0" borderId="24" xfId="0" applyFont="1" applyBorder="1" applyAlignment="1">
      <alignment horizontal="center"/>
    </xf>
    <xf numFmtId="0" fontId="44" fillId="0" borderId="23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44" fillId="0" borderId="26" xfId="0" applyFont="1" applyBorder="1" applyAlignment="1">
      <alignment horizontal="center"/>
    </xf>
    <xf numFmtId="0" fontId="43" fillId="0" borderId="28" xfId="0" applyFont="1" applyBorder="1" applyAlignment="1">
      <alignment horizontal="center"/>
    </xf>
    <xf numFmtId="3" fontId="6" fillId="0" borderId="27" xfId="0" applyNumberFormat="1" applyFont="1" applyBorder="1" applyAlignment="1"/>
    <xf numFmtId="0" fontId="6" fillId="0" borderId="27" xfId="0" applyFont="1" applyBorder="1"/>
    <xf numFmtId="3" fontId="6" fillId="0" borderId="27" xfId="0" applyNumberFormat="1" applyFont="1" applyBorder="1" applyAlignment="1">
      <alignment wrapText="1"/>
    </xf>
    <xf numFmtId="0" fontId="6" fillId="0" borderId="27" xfId="0" applyFont="1" applyBorder="1" applyAlignment="1"/>
    <xf numFmtId="0" fontId="6" fillId="0" borderId="23" xfId="0" applyFont="1" applyBorder="1"/>
    <xf numFmtId="0" fontId="43" fillId="0" borderId="20" xfId="0" applyFont="1" applyBorder="1" applyAlignment="1">
      <alignment horizontal="center"/>
    </xf>
    <xf numFmtId="3" fontId="6" fillId="0" borderId="25" xfId="0" applyNumberFormat="1" applyFont="1" applyBorder="1"/>
    <xf numFmtId="0" fontId="43" fillId="0" borderId="0" xfId="0" applyFont="1" applyBorder="1" applyAlignment="1">
      <alignment horizontal="center"/>
    </xf>
    <xf numFmtId="3" fontId="6" fillId="0" borderId="0" xfId="0" applyNumberFormat="1" applyFont="1" applyBorder="1"/>
    <xf numFmtId="4" fontId="7" fillId="0" borderId="0" xfId="41" applyNumberFormat="1" applyFont="1" applyFill="1" applyBorder="1"/>
    <xf numFmtId="0" fontId="2" fillId="0" borderId="0" xfId="67"/>
    <xf numFmtId="0" fontId="0" fillId="0" borderId="18" xfId="0" applyFont="1" applyBorder="1" applyAlignment="1">
      <alignment horizontal="center"/>
    </xf>
    <xf numFmtId="0" fontId="0" fillId="0" borderId="18" xfId="0" applyFont="1" applyBorder="1" applyAlignment="1">
      <alignment horizontal="center" wrapText="1"/>
    </xf>
    <xf numFmtId="0" fontId="0" fillId="0" borderId="23" xfId="0" applyFont="1" applyBorder="1" applyAlignment="1">
      <alignment horizontal="center" wrapText="1"/>
    </xf>
    <xf numFmtId="0" fontId="47" fillId="0" borderId="0" xfId="66" applyFont="1" applyAlignment="1">
      <alignment horizontal="centerContinuous"/>
    </xf>
    <xf numFmtId="0" fontId="48" fillId="0" borderId="0" xfId="66" applyFont="1" applyAlignment="1">
      <alignment horizontal="centerContinuous"/>
    </xf>
    <xf numFmtId="0" fontId="48" fillId="0" borderId="0" xfId="66" applyFont="1" applyAlignment="1"/>
    <xf numFmtId="0" fontId="6" fillId="0" borderId="0" xfId="66"/>
    <xf numFmtId="0" fontId="6" fillId="0" borderId="0" xfId="66" applyFont="1" applyAlignment="1">
      <alignment horizontal="right"/>
    </xf>
    <xf numFmtId="0" fontId="26" fillId="0" borderId="0" xfId="66" applyFont="1" applyAlignment="1">
      <alignment horizontal="right"/>
    </xf>
    <xf numFmtId="0" fontId="8" fillId="0" borderId="0" xfId="66" applyFont="1" applyAlignment="1">
      <alignment horizontal="right"/>
    </xf>
    <xf numFmtId="0" fontId="24" fillId="0" borderId="18" xfId="66" applyFont="1" applyBorder="1" applyAlignment="1">
      <alignment horizontal="center"/>
    </xf>
    <xf numFmtId="0" fontId="49" fillId="0" borderId="31" xfId="66" applyFont="1" applyBorder="1" applyAlignment="1">
      <alignment horizontal="centerContinuous"/>
    </xf>
    <xf numFmtId="0" fontId="24" fillId="0" borderId="31" xfId="66" applyFont="1" applyBorder="1" applyAlignment="1">
      <alignment horizontal="centerContinuous"/>
    </xf>
    <xf numFmtId="0" fontId="50" fillId="0" borderId="31" xfId="66" applyFont="1" applyBorder="1" applyAlignment="1">
      <alignment horizontal="centerContinuous"/>
    </xf>
    <xf numFmtId="0" fontId="24" fillId="0" borderId="32" xfId="66" applyFont="1" applyBorder="1" applyAlignment="1">
      <alignment horizontal="centerContinuous"/>
    </xf>
    <xf numFmtId="0" fontId="50" fillId="0" borderId="27" xfId="66" applyFont="1" applyBorder="1"/>
    <xf numFmtId="0" fontId="24" fillId="0" borderId="27" xfId="66" applyFont="1" applyBorder="1" applyAlignment="1">
      <alignment horizontal="center"/>
    </xf>
    <xf numFmtId="0" fontId="24" fillId="0" borderId="33" xfId="66" applyFont="1" applyBorder="1" applyAlignment="1">
      <alignment horizontal="centerContinuous"/>
    </xf>
    <xf numFmtId="0" fontId="24" fillId="0" borderId="34" xfId="66" applyFont="1" applyBorder="1" applyAlignment="1">
      <alignment horizontal="centerContinuous"/>
    </xf>
    <xf numFmtId="0" fontId="24" fillId="0" borderId="35" xfId="66" applyFont="1" applyBorder="1" applyAlignment="1">
      <alignment horizontal="centerContinuous"/>
    </xf>
    <xf numFmtId="0" fontId="11" fillId="0" borderId="28" xfId="66" applyFont="1" applyBorder="1" applyAlignment="1">
      <alignment horizontal="center"/>
    </xf>
    <xf numFmtId="0" fontId="11" fillId="0" borderId="15" xfId="66" applyFont="1" applyBorder="1" applyAlignment="1">
      <alignment horizontal="center"/>
    </xf>
    <xf numFmtId="0" fontId="11" fillId="0" borderId="36" xfId="66" applyFont="1" applyBorder="1" applyAlignment="1">
      <alignment horizontal="center"/>
    </xf>
    <xf numFmtId="0" fontId="50" fillId="0" borderId="29" xfId="66" applyFont="1" applyBorder="1" applyAlignment="1">
      <alignment horizontal="center"/>
    </xf>
    <xf numFmtId="0" fontId="45" fillId="0" borderId="25" xfId="66" applyFont="1" applyBorder="1" applyAlignment="1">
      <alignment horizontal="center"/>
    </xf>
    <xf numFmtId="0" fontId="45" fillId="0" borderId="20" xfId="66" applyFont="1" applyBorder="1" applyAlignment="1">
      <alignment horizontal="center"/>
    </xf>
    <xf numFmtId="0" fontId="45" fillId="0" borderId="37" xfId="66" applyFont="1" applyBorder="1" applyAlignment="1">
      <alignment horizontal="center"/>
    </xf>
    <xf numFmtId="0" fontId="45" fillId="0" borderId="22" xfId="66" applyFont="1" applyBorder="1" applyAlignment="1">
      <alignment horizontal="center"/>
    </xf>
    <xf numFmtId="0" fontId="11" fillId="0" borderId="27" xfId="66" applyFont="1" applyBorder="1"/>
    <xf numFmtId="41" fontId="10" fillId="0" borderId="27" xfId="66" applyNumberFormat="1" applyFont="1" applyBorder="1"/>
    <xf numFmtId="41" fontId="11" fillId="0" borderId="28" xfId="66" applyNumberFormat="1" applyFont="1" applyBorder="1"/>
    <xf numFmtId="41" fontId="11" fillId="0" borderId="16" xfId="66" applyNumberFormat="1" applyFont="1" applyBorder="1"/>
    <xf numFmtId="41" fontId="11" fillId="0" borderId="29" xfId="66" applyNumberFormat="1" applyFont="1" applyBorder="1"/>
    <xf numFmtId="41" fontId="6" fillId="0" borderId="0" xfId="66" applyNumberFormat="1"/>
    <xf numFmtId="0" fontId="11" fillId="0" borderId="23" xfId="66" applyFont="1" applyBorder="1"/>
    <xf numFmtId="41" fontId="11" fillId="0" borderId="23" xfId="66" applyNumberFormat="1" applyFont="1" applyBorder="1"/>
    <xf numFmtId="41" fontId="11" fillId="0" borderId="24" xfId="66" applyNumberFormat="1" applyFont="1" applyBorder="1"/>
    <xf numFmtId="41" fontId="11" fillId="0" borderId="38" xfId="66" applyNumberFormat="1" applyFont="1" applyBorder="1"/>
    <xf numFmtId="41" fontId="11" fillId="0" borderId="26" xfId="66" applyNumberFormat="1" applyFont="1" applyBorder="1"/>
    <xf numFmtId="0" fontId="50" fillId="0" borderId="28" xfId="66" applyFont="1" applyBorder="1" applyAlignment="1">
      <alignment horizontal="center"/>
    </xf>
    <xf numFmtId="0" fontId="50" fillId="0" borderId="15" xfId="66" applyFont="1" applyBorder="1" applyAlignment="1">
      <alignment horizontal="center"/>
    </xf>
    <xf numFmtId="0" fontId="6" fillId="0" borderId="0" xfId="66" applyFont="1"/>
    <xf numFmtId="0" fontId="11" fillId="0" borderId="0" xfId="66" applyFont="1" applyAlignment="1">
      <alignment horizontal="right"/>
    </xf>
    <xf numFmtId="0" fontId="54" fillId="0" borderId="18" xfId="66" applyFont="1" applyBorder="1" applyAlignment="1">
      <alignment horizontal="center"/>
    </xf>
    <xf numFmtId="0" fontId="54" fillId="0" borderId="27" xfId="66" applyFont="1" applyBorder="1" applyAlignment="1">
      <alignment horizontal="center"/>
    </xf>
    <xf numFmtId="0" fontId="50" fillId="0" borderId="27" xfId="66" applyFont="1" applyBorder="1" applyAlignment="1">
      <alignment horizontal="center"/>
    </xf>
    <xf numFmtId="0" fontId="10" fillId="0" borderId="27" xfId="66" applyFont="1" applyBorder="1"/>
    <xf numFmtId="41" fontId="11" fillId="0" borderId="27" xfId="66" applyNumberFormat="1" applyFont="1" applyBorder="1"/>
    <xf numFmtId="41" fontId="39" fillId="0" borderId="27" xfId="66" applyNumberFormat="1" applyFont="1" applyFill="1" applyBorder="1"/>
    <xf numFmtId="41" fontId="11" fillId="0" borderId="23" xfId="66" applyNumberFormat="1" applyFont="1" applyFill="1" applyBorder="1"/>
    <xf numFmtId="0" fontId="6" fillId="0" borderId="0" xfId="69"/>
    <xf numFmtId="0" fontId="26" fillId="0" borderId="0" xfId="69" applyFont="1" applyAlignment="1">
      <alignment horizontal="right"/>
    </xf>
    <xf numFmtId="0" fontId="6" fillId="0" borderId="0" xfId="69" applyFont="1"/>
    <xf numFmtId="0" fontId="49" fillId="0" borderId="0" xfId="69" applyFont="1" applyAlignment="1">
      <alignment horizontal="centerContinuous"/>
    </xf>
    <xf numFmtId="0" fontId="55" fillId="0" borderId="0" xfId="69" applyFont="1" applyAlignment="1">
      <alignment horizontal="centerContinuous"/>
    </xf>
    <xf numFmtId="0" fontId="6" fillId="0" borderId="0" xfId="69" applyFont="1" applyAlignment="1">
      <alignment horizontal="centerContinuous"/>
    </xf>
    <xf numFmtId="0" fontId="6" fillId="0" borderId="0" xfId="69" applyAlignment="1">
      <alignment horizontal="centerContinuous"/>
    </xf>
    <xf numFmtId="0" fontId="56" fillId="0" borderId="0" xfId="69" applyFont="1" applyAlignment="1">
      <alignment horizontal="centerContinuous"/>
    </xf>
    <xf numFmtId="0" fontId="50" fillId="0" borderId="0" xfId="69" applyFont="1"/>
    <xf numFmtId="0" fontId="50" fillId="0" borderId="0" xfId="69" applyFont="1" applyAlignment="1">
      <alignment horizontal="right"/>
    </xf>
    <xf numFmtId="0" fontId="8" fillId="0" borderId="0" xfId="69" applyFont="1" applyAlignment="1">
      <alignment horizontal="right"/>
    </xf>
    <xf numFmtId="0" fontId="10" fillId="0" borderId="18" xfId="69" applyFont="1" applyBorder="1" applyAlignment="1">
      <alignment horizontal="center"/>
    </xf>
    <xf numFmtId="0" fontId="39" fillId="0" borderId="52" xfId="69" applyFont="1" applyBorder="1" applyAlignment="1">
      <alignment horizontal="centerContinuous"/>
    </xf>
    <xf numFmtId="0" fontId="39" fillId="0" borderId="31" xfId="69" applyFont="1" applyBorder="1" applyAlignment="1">
      <alignment horizontal="centerContinuous"/>
    </xf>
    <xf numFmtId="0" fontId="39" fillId="0" borderId="32" xfId="69" applyFont="1" applyBorder="1" applyAlignment="1">
      <alignment horizontal="centerContinuous"/>
    </xf>
    <xf numFmtId="0" fontId="39" fillId="0" borderId="30" xfId="69" applyFont="1" applyBorder="1" applyAlignment="1">
      <alignment horizontal="center"/>
    </xf>
    <xf numFmtId="0" fontId="10" fillId="0" borderId="30" xfId="69" applyFont="1" applyFill="1" applyBorder="1" applyAlignment="1">
      <alignment horizontal="center"/>
    </xf>
    <xf numFmtId="0" fontId="10" fillId="0" borderId="43" xfId="69" applyFont="1" applyBorder="1" applyAlignment="1">
      <alignment horizontal="center"/>
    </xf>
    <xf numFmtId="0" fontId="39" fillId="0" borderId="41" xfId="69" applyFont="1" applyBorder="1" applyAlignment="1">
      <alignment horizontal="center"/>
    </xf>
    <xf numFmtId="0" fontId="39" fillId="0" borderId="11" xfId="69" applyFont="1" applyBorder="1"/>
    <xf numFmtId="0" fontId="39" fillId="0" borderId="15" xfId="69" applyFont="1" applyBorder="1" applyAlignment="1">
      <alignment horizontal="center"/>
    </xf>
    <xf numFmtId="0" fontId="39" fillId="0" borderId="29" xfId="69" applyFont="1" applyBorder="1" applyAlignment="1"/>
    <xf numFmtId="0" fontId="39" fillId="0" borderId="29" xfId="69" applyFont="1" applyBorder="1"/>
    <xf numFmtId="0" fontId="39" fillId="0" borderId="29" xfId="69" applyFont="1" applyBorder="1" applyAlignment="1">
      <alignment horizontal="center"/>
    </xf>
    <xf numFmtId="0" fontId="10" fillId="0" borderId="29" xfId="69" applyFont="1" applyFill="1" applyBorder="1" applyAlignment="1">
      <alignment horizontal="center"/>
    </xf>
    <xf numFmtId="0" fontId="6" fillId="0" borderId="27" xfId="69" applyBorder="1" applyAlignment="1">
      <alignment horizontal="center"/>
    </xf>
    <xf numFmtId="0" fontId="39" fillId="0" borderId="41" xfId="69" applyFont="1" applyBorder="1"/>
    <xf numFmtId="0" fontId="39" fillId="0" borderId="29" xfId="69" applyFont="1" applyBorder="1" applyAlignment="1">
      <alignment horizontal="left"/>
    </xf>
    <xf numFmtId="0" fontId="39" fillId="0" borderId="27" xfId="69" applyFont="1" applyBorder="1"/>
    <xf numFmtId="0" fontId="10" fillId="0" borderId="29" xfId="69" applyFont="1" applyBorder="1" applyAlignment="1">
      <alignment horizontal="center"/>
    </xf>
    <xf numFmtId="0" fontId="8" fillId="0" borderId="29" xfId="69" applyFont="1" applyBorder="1" applyAlignment="1">
      <alignment horizontal="center"/>
    </xf>
    <xf numFmtId="0" fontId="39" fillId="0" borderId="47" xfId="69" applyFont="1" applyBorder="1"/>
    <xf numFmtId="0" fontId="39" fillId="0" borderId="53" xfId="69" applyFont="1" applyBorder="1"/>
    <xf numFmtId="0" fontId="39" fillId="0" borderId="26" xfId="69" applyFont="1" applyBorder="1" applyAlignment="1">
      <alignment horizontal="left"/>
    </xf>
    <xf numFmtId="0" fontId="39" fillId="0" borderId="26" xfId="69" applyFont="1" applyBorder="1"/>
    <xf numFmtId="0" fontId="10" fillId="0" borderId="26" xfId="69" applyFont="1" applyBorder="1" applyAlignment="1">
      <alignment horizontal="center"/>
    </xf>
    <xf numFmtId="0" fontId="8" fillId="0" borderId="26" xfId="69" applyFont="1" applyFill="1" applyBorder="1" applyAlignment="1">
      <alignment horizontal="center"/>
    </xf>
    <xf numFmtId="0" fontId="45" fillId="0" borderId="26" xfId="69" applyFont="1" applyBorder="1" applyAlignment="1">
      <alignment horizontal="center"/>
    </xf>
    <xf numFmtId="0" fontId="6" fillId="0" borderId="25" xfId="69" applyBorder="1" applyAlignment="1">
      <alignment horizontal="center"/>
    </xf>
    <xf numFmtId="0" fontId="11" fillId="0" borderId="39" xfId="69" applyFont="1" applyBorder="1" applyAlignment="1">
      <alignment horizontal="center"/>
    </xf>
    <xf numFmtId="0" fontId="11" fillId="0" borderId="54" xfId="69" applyFont="1" applyBorder="1" applyAlignment="1">
      <alignment horizontal="center"/>
    </xf>
    <xf numFmtId="0" fontId="11" fillId="0" borderId="22" xfId="69" applyFont="1" applyBorder="1" applyAlignment="1">
      <alignment horizontal="center"/>
    </xf>
    <xf numFmtId="0" fontId="8" fillId="0" borderId="22" xfId="69" applyFont="1" applyBorder="1" applyAlignment="1">
      <alignment horizontal="center"/>
    </xf>
    <xf numFmtId="0" fontId="57" fillId="0" borderId="27" xfId="70" applyFont="1" applyBorder="1" applyAlignment="1">
      <alignment horizontal="center"/>
    </xf>
    <xf numFmtId="49" fontId="49" fillId="0" borderId="41" xfId="70" applyNumberFormat="1" applyFont="1" applyBorder="1" applyAlignment="1">
      <alignment horizontal="center"/>
    </xf>
    <xf numFmtId="49" fontId="49" fillId="0" borderId="11" xfId="70" applyNumberFormat="1" applyFont="1" applyBorder="1" applyAlignment="1">
      <alignment horizontal="center"/>
    </xf>
    <xf numFmtId="49" fontId="49" fillId="0" borderId="11" xfId="70" applyNumberFormat="1" applyFont="1" applyBorder="1" applyAlignment="1">
      <alignment horizontal="center" vertical="top"/>
    </xf>
    <xf numFmtId="0" fontId="56" fillId="0" borderId="29" xfId="70" applyFont="1" applyBorder="1" applyAlignment="1">
      <alignment horizontal="center"/>
    </xf>
    <xf numFmtId="0" fontId="49" fillId="0" borderId="29" xfId="70" applyFont="1" applyBorder="1" applyAlignment="1">
      <alignment horizontal="left"/>
    </xf>
    <xf numFmtId="41" fontId="49" fillId="0" borderId="29" xfId="70" applyNumberFormat="1" applyFont="1" applyBorder="1" applyAlignment="1"/>
    <xf numFmtId="41" fontId="57" fillId="0" borderId="29" xfId="70" applyNumberFormat="1" applyFont="1" applyBorder="1" applyAlignment="1"/>
    <xf numFmtId="43" fontId="49" fillId="0" borderId="29" xfId="69" applyNumberFormat="1" applyFont="1" applyBorder="1" applyAlignment="1"/>
    <xf numFmtId="0" fontId="54" fillId="0" borderId="27" xfId="70" applyFont="1" applyBorder="1" applyAlignment="1">
      <alignment horizontal="center"/>
    </xf>
    <xf numFmtId="0" fontId="26" fillId="0" borderId="41" xfId="70" applyFont="1" applyBorder="1"/>
    <xf numFmtId="49" fontId="54" fillId="0" borderId="11" xfId="70" applyNumberFormat="1" applyFont="1" applyBorder="1" applyAlignment="1">
      <alignment horizontal="center"/>
    </xf>
    <xf numFmtId="49" fontId="54" fillId="0" borderId="29" xfId="70" applyNumberFormat="1" applyFont="1" applyBorder="1" applyAlignment="1">
      <alignment horizontal="left"/>
    </xf>
    <xf numFmtId="0" fontId="54" fillId="0" borderId="29" xfId="70" applyFont="1" applyBorder="1" applyAlignment="1"/>
    <xf numFmtId="41" fontId="54" fillId="0" borderId="29" xfId="69" applyNumberFormat="1" applyFont="1" applyBorder="1" applyAlignment="1"/>
    <xf numFmtId="43" fontId="54" fillId="0" borderId="29" xfId="69" applyNumberFormat="1" applyFont="1" applyBorder="1" applyAlignment="1"/>
    <xf numFmtId="0" fontId="58" fillId="0" borderId="27" xfId="70" applyFont="1" applyBorder="1" applyAlignment="1">
      <alignment horizontal="center"/>
    </xf>
    <xf numFmtId="49" fontId="58" fillId="0" borderId="11" xfId="70" applyNumberFormat="1" applyFont="1" applyBorder="1" applyAlignment="1">
      <alignment horizontal="center"/>
    </xf>
    <xf numFmtId="49" fontId="58" fillId="0" borderId="29" xfId="70" applyNumberFormat="1" applyFont="1" applyBorder="1" applyAlignment="1">
      <alignment horizontal="left"/>
    </xf>
    <xf numFmtId="0" fontId="58" fillId="0" borderId="29" xfId="70" applyFont="1" applyBorder="1" applyAlignment="1"/>
    <xf numFmtId="41" fontId="58" fillId="0" borderId="29" xfId="69" applyNumberFormat="1" applyFont="1" applyBorder="1" applyAlignment="1"/>
    <xf numFmtId="43" fontId="58" fillId="0" borderId="29" xfId="69" applyNumberFormat="1" applyFont="1" applyBorder="1" applyAlignment="1"/>
    <xf numFmtId="0" fontId="8" fillId="0" borderId="27" xfId="70" applyFont="1" applyBorder="1" applyAlignment="1">
      <alignment horizontal="center"/>
    </xf>
    <xf numFmtId="0" fontId="11" fillId="0" borderId="41" xfId="69" applyFont="1" applyBorder="1"/>
    <xf numFmtId="0" fontId="11" fillId="0" borderId="11" xfId="69" applyFont="1" applyBorder="1"/>
    <xf numFmtId="0" fontId="11" fillId="0" borderId="11" xfId="69" applyFont="1" applyBorder="1" applyAlignment="1">
      <alignment horizontal="center"/>
    </xf>
    <xf numFmtId="49" fontId="11" fillId="0" borderId="29" xfId="69" applyNumberFormat="1" applyFont="1" applyBorder="1" applyAlignment="1">
      <alignment horizontal="center"/>
    </xf>
    <xf numFmtId="49" fontId="11" fillId="0" borderId="29" xfId="69" applyNumberFormat="1" applyFont="1" applyBorder="1" applyAlignment="1"/>
    <xf numFmtId="41" fontId="11" fillId="0" borderId="29" xfId="69" applyNumberFormat="1" applyFont="1" applyBorder="1" applyAlignment="1"/>
    <xf numFmtId="41" fontId="8" fillId="0" borderId="29" xfId="69" applyNumberFormat="1" applyFont="1" applyBorder="1" applyAlignment="1"/>
    <xf numFmtId="43" fontId="8" fillId="0" borderId="29" xfId="69" applyNumberFormat="1" applyFont="1" applyBorder="1" applyAlignment="1"/>
    <xf numFmtId="0" fontId="11" fillId="0" borderId="41" xfId="70" applyFont="1" applyBorder="1"/>
    <xf numFmtId="49" fontId="24" fillId="0" borderId="11" xfId="70" applyNumberFormat="1" applyFont="1" applyBorder="1" applyAlignment="1">
      <alignment horizontal="center"/>
    </xf>
    <xf numFmtId="49" fontId="24" fillId="0" borderId="29" xfId="70" applyNumberFormat="1" applyFont="1" applyBorder="1" applyAlignment="1">
      <alignment horizontal="left"/>
    </xf>
    <xf numFmtId="0" fontId="24" fillId="0" borderId="29" xfId="70" applyFont="1" applyBorder="1" applyAlignment="1"/>
    <xf numFmtId="41" fontId="24" fillId="0" borderId="29" xfId="69" applyNumberFormat="1" applyFont="1" applyBorder="1" applyAlignment="1"/>
    <xf numFmtId="41" fontId="24" fillId="0" borderId="29" xfId="69" applyNumberFormat="1" applyFont="1" applyFill="1" applyBorder="1" applyAlignment="1"/>
    <xf numFmtId="41" fontId="54" fillId="0" borderId="29" xfId="69" applyNumberFormat="1" applyFont="1" applyFill="1" applyBorder="1" applyAlignment="1"/>
    <xf numFmtId="49" fontId="58" fillId="0" borderId="11" xfId="69" applyNumberFormat="1" applyFont="1" applyBorder="1" applyAlignment="1">
      <alignment horizontal="center"/>
    </xf>
    <xf numFmtId="49" fontId="58" fillId="0" borderId="29" xfId="69" applyNumberFormat="1" applyFont="1" applyBorder="1" applyAlignment="1">
      <alignment horizontal="left"/>
    </xf>
    <xf numFmtId="49" fontId="58" fillId="0" borderId="29" xfId="69" applyNumberFormat="1" applyFont="1" applyBorder="1" applyAlignment="1">
      <alignment wrapText="1"/>
    </xf>
    <xf numFmtId="0" fontId="11" fillId="0" borderId="29" xfId="69" applyFont="1" applyBorder="1" applyAlignment="1"/>
    <xf numFmtId="0" fontId="11" fillId="0" borderId="29" xfId="69" applyFont="1" applyBorder="1" applyAlignment="1">
      <alignment horizontal="left"/>
    </xf>
    <xf numFmtId="49" fontId="58" fillId="0" borderId="29" xfId="69" applyNumberFormat="1" applyFont="1" applyBorder="1" applyAlignment="1">
      <alignment horizontal="center"/>
    </xf>
    <xf numFmtId="0" fontId="58" fillId="0" borderId="29" xfId="69" applyFont="1" applyBorder="1" applyAlignment="1">
      <alignment horizontal="justify"/>
    </xf>
    <xf numFmtId="49" fontId="24" fillId="0" borderId="11" xfId="70" applyNumberFormat="1" applyFont="1" applyFill="1" applyBorder="1" applyAlignment="1" applyProtection="1">
      <alignment horizontal="center"/>
      <protection locked="0"/>
    </xf>
    <xf numFmtId="49" fontId="24" fillId="0" borderId="29" xfId="70" applyNumberFormat="1" applyFont="1" applyBorder="1" applyAlignment="1">
      <alignment horizontal="center"/>
    </xf>
    <xf numFmtId="41" fontId="24" fillId="0" borderId="29" xfId="70" applyNumberFormat="1" applyFont="1" applyBorder="1" applyAlignment="1"/>
    <xf numFmtId="41" fontId="54" fillId="0" borderId="29" xfId="70" applyNumberFormat="1" applyFont="1" applyBorder="1" applyAlignment="1"/>
    <xf numFmtId="0" fontId="8" fillId="0" borderId="41" xfId="70" applyFont="1" applyBorder="1"/>
    <xf numFmtId="49" fontId="8" fillId="0" borderId="11" xfId="70" applyNumberFormat="1" applyFont="1" applyFill="1" applyBorder="1" applyAlignment="1" applyProtection="1">
      <alignment horizontal="center"/>
      <protection locked="0"/>
    </xf>
    <xf numFmtId="49" fontId="58" fillId="0" borderId="29" xfId="70" applyNumberFormat="1" applyFont="1" applyBorder="1" applyAlignment="1">
      <alignment horizontal="center"/>
    </xf>
    <xf numFmtId="41" fontId="58" fillId="0" borderId="29" xfId="70" applyNumberFormat="1" applyFont="1" applyBorder="1" applyAlignment="1"/>
    <xf numFmtId="49" fontId="8" fillId="0" borderId="0" xfId="70" applyNumberFormat="1" applyFont="1" applyFill="1" applyBorder="1" applyAlignment="1" applyProtection="1">
      <alignment horizontal="center"/>
      <protection locked="0"/>
    </xf>
    <xf numFmtId="1" fontId="6" fillId="0" borderId="16" xfId="69" applyNumberFormat="1" applyFont="1" applyFill="1" applyBorder="1" applyAlignment="1">
      <alignment horizontal="left" vertical="top" wrapText="1"/>
    </xf>
    <xf numFmtId="1" fontId="8" fillId="0" borderId="16" xfId="69" applyNumberFormat="1" applyFont="1" applyFill="1" applyBorder="1" applyAlignment="1">
      <alignment horizontal="center"/>
    </xf>
    <xf numFmtId="0" fontId="8" fillId="0" borderId="27" xfId="69" applyFont="1" applyBorder="1" applyAlignment="1"/>
    <xf numFmtId="41" fontId="8" fillId="0" borderId="29" xfId="70" applyNumberFormat="1" applyFont="1" applyBorder="1" applyAlignment="1"/>
    <xf numFmtId="49" fontId="59" fillId="0" borderId="0" xfId="70" applyNumberFormat="1" applyFont="1" applyBorder="1" applyAlignment="1">
      <alignment horizontal="center"/>
    </xf>
    <xf numFmtId="1" fontId="8" fillId="0" borderId="42" xfId="69" applyNumberFormat="1" applyFont="1" applyFill="1" applyBorder="1" applyAlignment="1">
      <alignment horizontal="center"/>
    </xf>
    <xf numFmtId="49" fontId="8" fillId="0" borderId="27" xfId="69" applyNumberFormat="1" applyFont="1" applyBorder="1" applyAlignment="1"/>
    <xf numFmtId="0" fontId="8" fillId="0" borderId="27" xfId="69" applyNumberFormat="1" applyFont="1" applyFill="1" applyBorder="1" applyAlignment="1">
      <alignment horizontal="left"/>
    </xf>
    <xf numFmtId="49" fontId="8" fillId="0" borderId="11" xfId="70" applyNumberFormat="1" applyFont="1" applyBorder="1" applyAlignment="1">
      <alignment horizontal="center"/>
    </xf>
    <xf numFmtId="49" fontId="8" fillId="0" borderId="29" xfId="70" applyNumberFormat="1" applyFont="1" applyBorder="1" applyAlignment="1">
      <alignment horizontal="center"/>
    </xf>
    <xf numFmtId="0" fontId="8" fillId="0" borderId="29" xfId="70" applyFont="1" applyBorder="1" applyAlignment="1"/>
    <xf numFmtId="49" fontId="8" fillId="0" borderId="29" xfId="69" applyNumberFormat="1" applyFont="1" applyBorder="1" applyAlignment="1"/>
    <xf numFmtId="49" fontId="8" fillId="0" borderId="0" xfId="70" applyNumberFormat="1" applyFont="1" applyBorder="1" applyAlignment="1">
      <alignment horizontal="center"/>
    </xf>
    <xf numFmtId="49" fontId="8" fillId="0" borderId="42" xfId="70" applyNumberFormat="1" applyFont="1" applyBorder="1" applyAlignment="1">
      <alignment horizontal="center"/>
    </xf>
    <xf numFmtId="0" fontId="8" fillId="0" borderId="29" xfId="69" applyFont="1" applyBorder="1" applyAlignment="1"/>
    <xf numFmtId="49" fontId="58" fillId="0" borderId="42" xfId="70" applyNumberFormat="1" applyFont="1" applyBorder="1" applyAlignment="1">
      <alignment horizontal="center"/>
    </xf>
    <xf numFmtId="43" fontId="11" fillId="0" borderId="29" xfId="69" applyNumberFormat="1" applyFont="1" applyBorder="1" applyAlignment="1"/>
    <xf numFmtId="49" fontId="58" fillId="0" borderId="0" xfId="70" applyNumberFormat="1" applyFont="1" applyBorder="1" applyAlignment="1">
      <alignment horizontal="center"/>
    </xf>
    <xf numFmtId="0" fontId="8" fillId="0" borderId="29" xfId="69" applyFont="1" applyFill="1" applyBorder="1" applyAlignment="1"/>
    <xf numFmtId="0" fontId="8" fillId="24" borderId="27" xfId="70" applyFont="1" applyFill="1" applyBorder="1" applyAlignment="1">
      <alignment horizontal="center"/>
    </xf>
    <xf numFmtId="0" fontId="8" fillId="24" borderId="41" xfId="70" applyFont="1" applyFill="1" applyBorder="1"/>
    <xf numFmtId="49" fontId="8" fillId="24" borderId="11" xfId="70" applyNumberFormat="1" applyFont="1" applyFill="1" applyBorder="1" applyAlignment="1" applyProtection="1">
      <alignment horizontal="center"/>
      <protection locked="0"/>
    </xf>
    <xf numFmtId="49" fontId="58" fillId="24" borderId="0" xfId="70" applyNumberFormat="1" applyFont="1" applyFill="1" applyBorder="1" applyAlignment="1">
      <alignment horizontal="center"/>
    </xf>
    <xf numFmtId="1" fontId="8" fillId="24" borderId="42" xfId="69" applyNumberFormat="1" applyFont="1" applyFill="1" applyBorder="1" applyAlignment="1">
      <alignment horizontal="center"/>
    </xf>
    <xf numFmtId="0" fontId="8" fillId="24" borderId="29" xfId="69" applyFont="1" applyFill="1" applyBorder="1" applyAlignment="1"/>
    <xf numFmtId="41" fontId="8" fillId="24" borderId="29" xfId="70" applyNumberFormat="1" applyFont="1" applyFill="1" applyBorder="1" applyAlignment="1"/>
    <xf numFmtId="43" fontId="11" fillId="24" borderId="29" xfId="69" applyNumberFormat="1" applyFont="1" applyFill="1" applyBorder="1" applyAlignment="1"/>
    <xf numFmtId="0" fontId="6" fillId="24" borderId="0" xfId="69" applyFill="1"/>
    <xf numFmtId="0" fontId="8" fillId="0" borderId="27" xfId="70" applyFont="1" applyFill="1" applyBorder="1" applyAlignment="1">
      <alignment horizontal="center"/>
    </xf>
    <xf numFmtId="0" fontId="8" fillId="0" borderId="41" xfId="70" applyFont="1" applyFill="1" applyBorder="1"/>
    <xf numFmtId="49" fontId="8" fillId="0" borderId="11" xfId="70" applyNumberFormat="1" applyFont="1" applyFill="1" applyBorder="1" applyAlignment="1">
      <alignment horizontal="center"/>
    </xf>
    <xf numFmtId="49" fontId="8" fillId="0" borderId="29" xfId="70" applyNumberFormat="1" applyFont="1" applyFill="1" applyBorder="1" applyAlignment="1">
      <alignment horizontal="center"/>
    </xf>
    <xf numFmtId="0" fontId="8" fillId="0" borderId="29" xfId="70" applyFont="1" applyFill="1" applyBorder="1" applyAlignment="1"/>
    <xf numFmtId="0" fontId="6" fillId="0" borderId="0" xfId="69" applyFill="1"/>
    <xf numFmtId="41" fontId="8" fillId="0" borderId="29" xfId="70" applyNumberFormat="1" applyFont="1" applyFill="1" applyBorder="1" applyAlignment="1"/>
    <xf numFmtId="49" fontId="8" fillId="24" borderId="11" xfId="70" applyNumberFormat="1" applyFont="1" applyFill="1" applyBorder="1" applyAlignment="1">
      <alignment horizontal="center"/>
    </xf>
    <xf numFmtId="49" fontId="8" fillId="24" borderId="29" xfId="70" applyNumberFormat="1" applyFont="1" applyFill="1" applyBorder="1" applyAlignment="1">
      <alignment horizontal="center"/>
    </xf>
    <xf numFmtId="0" fontId="8" fillId="24" borderId="29" xfId="70" applyFont="1" applyFill="1" applyBorder="1" applyAlignment="1"/>
    <xf numFmtId="0" fontId="6" fillId="0" borderId="23" xfId="69" applyBorder="1"/>
    <xf numFmtId="0" fontId="6" fillId="0" borderId="47" xfId="69" applyBorder="1" applyAlignment="1">
      <alignment wrapText="1"/>
    </xf>
    <xf numFmtId="0" fontId="6" fillId="0" borderId="53" xfId="69" applyBorder="1" applyAlignment="1">
      <alignment wrapText="1"/>
    </xf>
    <xf numFmtId="0" fontId="60" fillId="0" borderId="26" xfId="69" applyFont="1" applyBorder="1" applyAlignment="1">
      <alignment horizontal="left" wrapText="1"/>
    </xf>
    <xf numFmtId="0" fontId="60" fillId="0" borderId="26" xfId="69" applyFont="1" applyBorder="1" applyAlignment="1">
      <alignment wrapText="1"/>
    </xf>
    <xf numFmtId="41" fontId="6" fillId="0" borderId="26" xfId="69" applyNumberFormat="1" applyBorder="1" applyAlignment="1"/>
    <xf numFmtId="41" fontId="6" fillId="0" borderId="26" xfId="69" applyNumberFormat="1" applyFont="1" applyBorder="1" applyAlignment="1"/>
    <xf numFmtId="43" fontId="58" fillId="0" borderId="23" xfId="69" applyNumberFormat="1" applyFont="1" applyBorder="1" applyAlignment="1"/>
    <xf numFmtId="0" fontId="6" fillId="0" borderId="0" xfId="69" applyAlignment="1">
      <alignment wrapText="1"/>
    </xf>
    <xf numFmtId="0" fontId="39" fillId="0" borderId="30" xfId="69" applyFont="1" applyFill="1" applyBorder="1" applyAlignment="1">
      <alignment horizontal="center"/>
    </xf>
    <xf numFmtId="0" fontId="39" fillId="0" borderId="29" xfId="69" applyFont="1" applyFill="1" applyBorder="1" applyAlignment="1">
      <alignment horizontal="center"/>
    </xf>
    <xf numFmtId="0" fontId="11" fillId="0" borderId="26" xfId="69" applyFont="1" applyFill="1" applyBorder="1" applyAlignment="1">
      <alignment horizontal="center"/>
    </xf>
    <xf numFmtId="43" fontId="10" fillId="0" borderId="29" xfId="69" applyNumberFormat="1" applyFont="1" applyBorder="1" applyAlignment="1"/>
    <xf numFmtId="49" fontId="24" fillId="0" borderId="41" xfId="70" applyNumberFormat="1" applyFont="1" applyBorder="1" applyAlignment="1">
      <alignment horizontal="center"/>
    </xf>
    <xf numFmtId="49" fontId="24" fillId="0" borderId="11" xfId="70" applyNumberFormat="1" applyFont="1" applyBorder="1" applyAlignment="1">
      <alignment horizontal="center" vertical="top"/>
    </xf>
    <xf numFmtId="0" fontId="50" fillId="0" borderId="29" xfId="70" applyFont="1" applyBorder="1" applyAlignment="1">
      <alignment horizontal="center"/>
    </xf>
    <xf numFmtId="0" fontId="24" fillId="0" borderId="29" xfId="70" applyFont="1" applyBorder="1" applyAlignment="1">
      <alignment horizontal="left"/>
    </xf>
    <xf numFmtId="0" fontId="59" fillId="0" borderId="41" xfId="70" applyFont="1" applyBorder="1"/>
    <xf numFmtId="0" fontId="59" fillId="0" borderId="11" xfId="70" applyFont="1" applyBorder="1"/>
    <xf numFmtId="0" fontId="58" fillId="0" borderId="29" xfId="69" applyFont="1" applyBorder="1" applyAlignment="1">
      <alignment wrapText="1"/>
    </xf>
    <xf numFmtId="41" fontId="61" fillId="0" borderId="29" xfId="70" applyNumberFormat="1" applyFont="1" applyBorder="1" applyAlignment="1"/>
    <xf numFmtId="49" fontId="8" fillId="0" borderId="29" xfId="69" applyNumberFormat="1" applyFont="1" applyBorder="1" applyAlignment="1">
      <alignment horizontal="left"/>
    </xf>
    <xf numFmtId="0" fontId="8" fillId="0" borderId="29" xfId="69" applyFont="1" applyBorder="1" applyAlignment="1">
      <alignment wrapText="1"/>
    </xf>
    <xf numFmtId="41" fontId="11" fillId="0" borderId="29" xfId="70" applyNumberFormat="1" applyFont="1" applyBorder="1" applyAlignment="1"/>
    <xf numFmtId="0" fontId="6" fillId="0" borderId="41" xfId="70" applyBorder="1"/>
    <xf numFmtId="0" fontId="6" fillId="0" borderId="11" xfId="70" applyBorder="1"/>
    <xf numFmtId="49" fontId="11" fillId="0" borderId="29" xfId="69" applyNumberFormat="1" applyFont="1" applyBorder="1" applyAlignment="1">
      <alignment horizontal="left"/>
    </xf>
    <xf numFmtId="0" fontId="11" fillId="0" borderId="11" xfId="70" applyFont="1" applyBorder="1"/>
    <xf numFmtId="0" fontId="11" fillId="0" borderId="29" xfId="69" applyFont="1" applyBorder="1" applyAlignment="1">
      <alignment wrapText="1"/>
    </xf>
    <xf numFmtId="49" fontId="11" fillId="0" borderId="29" xfId="69" applyNumberFormat="1" applyFont="1" applyBorder="1" applyAlignment="1">
      <alignment wrapText="1"/>
    </xf>
    <xf numFmtId="0" fontId="8" fillId="0" borderId="11" xfId="70" applyFont="1" applyBorder="1"/>
    <xf numFmtId="0" fontId="8" fillId="0" borderId="11" xfId="69" applyFont="1" applyBorder="1" applyAlignment="1">
      <alignment horizontal="center"/>
    </xf>
    <xf numFmtId="49" fontId="8" fillId="0" borderId="29" xfId="69" applyNumberFormat="1" applyFont="1" applyBorder="1" applyAlignment="1">
      <alignment horizontal="center"/>
    </xf>
    <xf numFmtId="49" fontId="8" fillId="0" borderId="29" xfId="69" applyNumberFormat="1" applyFont="1" applyBorder="1" applyAlignment="1">
      <alignment wrapText="1"/>
    </xf>
    <xf numFmtId="49" fontId="58" fillId="0" borderId="29" xfId="69" applyNumberFormat="1" applyFont="1" applyBorder="1" applyAlignment="1"/>
    <xf numFmtId="0" fontId="58" fillId="0" borderId="29" xfId="69" applyFont="1" applyBorder="1" applyAlignment="1"/>
    <xf numFmtId="41" fontId="45" fillId="0" borderId="26" xfId="69" applyNumberFormat="1" applyFont="1" applyBorder="1" applyAlignment="1"/>
    <xf numFmtId="0" fontId="10" fillId="0" borderId="30" xfId="69" applyFont="1" applyBorder="1" applyAlignment="1">
      <alignment horizontal="center"/>
    </xf>
    <xf numFmtId="0" fontId="8" fillId="0" borderId="26" xfId="69" applyFont="1" applyBorder="1" applyAlignment="1">
      <alignment horizontal="center"/>
    </xf>
    <xf numFmtId="3" fontId="0" fillId="0" borderId="0" xfId="0" applyNumberFormat="1" applyFill="1"/>
    <xf numFmtId="3" fontId="0" fillId="0" borderId="0" xfId="0" applyNumberFormat="1"/>
    <xf numFmtId="0" fontId="62" fillId="0" borderId="0" xfId="0" applyFont="1"/>
    <xf numFmtId="0" fontId="0" fillId="0" borderId="0" xfId="0" applyAlignment="1">
      <alignment horizontal="right"/>
    </xf>
    <xf numFmtId="2" fontId="3" fillId="0" borderId="0" xfId="0" applyNumberFormat="1" applyFont="1"/>
    <xf numFmtId="0" fontId="2" fillId="0" borderId="15" xfId="0" applyFont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0" fillId="25" borderId="15" xfId="0" applyNumberFormat="1" applyFont="1" applyFill="1" applyBorder="1" applyAlignment="1">
      <alignment horizontal="center" vertical="center" wrapText="1"/>
    </xf>
    <xf numFmtId="49" fontId="62" fillId="0" borderId="15" xfId="0" applyNumberFormat="1" applyFont="1" applyFill="1" applyBorder="1" applyAlignment="1">
      <alignment horizontal="center" vertical="center" wrapText="1"/>
    </xf>
    <xf numFmtId="0" fontId="62" fillId="0" borderId="15" xfId="0" applyFont="1" applyBorder="1" applyAlignment="1">
      <alignment horizontal="center"/>
    </xf>
    <xf numFmtId="0" fontId="6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5" xfId="0" applyBorder="1"/>
    <xf numFmtId="3" fontId="0" fillId="0" borderId="55" xfId="0" applyNumberFormat="1" applyFill="1" applyBorder="1"/>
    <xf numFmtId="3" fontId="62" fillId="0" borderId="15" xfId="0" applyNumberFormat="1" applyFont="1" applyFill="1" applyBorder="1"/>
    <xf numFmtId="4" fontId="0" fillId="0" borderId="56" xfId="0" applyNumberFormat="1" applyBorder="1"/>
    <xf numFmtId="4" fontId="0" fillId="0" borderId="16" xfId="0" applyNumberFormat="1" applyBorder="1"/>
    <xf numFmtId="0" fontId="0" fillId="0" borderId="16" xfId="0" applyBorder="1"/>
    <xf numFmtId="3" fontId="0" fillId="0" borderId="11" xfId="0" applyNumberFormat="1" applyFill="1" applyBorder="1"/>
    <xf numFmtId="3" fontId="62" fillId="0" borderId="16" xfId="0" applyNumberFormat="1" applyFont="1" applyBorder="1"/>
    <xf numFmtId="4" fontId="0" fillId="0" borderId="17" xfId="0" applyNumberFormat="1" applyBorder="1"/>
    <xf numFmtId="3" fontId="62" fillId="0" borderId="16" xfId="0" applyNumberFormat="1" applyFont="1" applyFill="1" applyBorder="1"/>
    <xf numFmtId="0" fontId="0" fillId="0" borderId="16" xfId="0" applyBorder="1" applyAlignment="1">
      <alignment wrapText="1" shrinkToFit="1"/>
    </xf>
    <xf numFmtId="0" fontId="0" fillId="0" borderId="16" xfId="0" applyBorder="1" applyAlignment="1">
      <alignment wrapText="1"/>
    </xf>
    <xf numFmtId="3" fontId="0" fillId="0" borderId="17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0" fontId="2" fillId="26" borderId="16" xfId="0" applyFont="1" applyFill="1" applyBorder="1" applyAlignment="1">
      <alignment wrapText="1"/>
    </xf>
    <xf numFmtId="0" fontId="2" fillId="26" borderId="13" xfId="0" applyFont="1" applyFill="1" applyBorder="1" applyAlignment="1">
      <alignment wrapText="1"/>
    </xf>
    <xf numFmtId="3" fontId="0" fillId="0" borderId="12" xfId="0" applyNumberFormat="1" applyFill="1" applyBorder="1"/>
    <xf numFmtId="3" fontId="0" fillId="0" borderId="13" xfId="0" applyNumberFormat="1" applyFill="1" applyBorder="1"/>
    <xf numFmtId="3" fontId="62" fillId="0" borderId="13" xfId="0" applyNumberFormat="1" applyFont="1" applyBorder="1"/>
    <xf numFmtId="4" fontId="0" fillId="0" borderId="57" xfId="0" applyNumberFormat="1" applyBorder="1"/>
    <xf numFmtId="4" fontId="0" fillId="0" borderId="13" xfId="0" applyNumberFormat="1" applyBorder="1"/>
    <xf numFmtId="3" fontId="0" fillId="0" borderId="57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0" fontId="0" fillId="0" borderId="38" xfId="0" applyBorder="1"/>
    <xf numFmtId="3" fontId="0" fillId="0" borderId="58" xfId="0" applyNumberFormat="1" applyFill="1" applyBorder="1"/>
    <xf numFmtId="3" fontId="0" fillId="0" borderId="38" xfId="0" applyNumberFormat="1" applyFill="1" applyBorder="1"/>
    <xf numFmtId="3" fontId="62" fillId="0" borderId="58" xfId="0" applyNumberFormat="1" applyFont="1" applyBorder="1"/>
    <xf numFmtId="4" fontId="0" fillId="0" borderId="59" xfId="0" applyNumberFormat="1" applyBorder="1"/>
    <xf numFmtId="4" fontId="0" fillId="0" borderId="38" xfId="0" applyNumberFormat="1" applyBorder="1"/>
    <xf numFmtId="0" fontId="0" fillId="0" borderId="13" xfId="0" applyBorder="1"/>
    <xf numFmtId="3" fontId="0" fillId="0" borderId="13" xfId="0" applyNumberFormat="1" applyFill="1" applyBorder="1" applyAlignment="1">
      <alignment horizontal="center"/>
    </xf>
    <xf numFmtId="3" fontId="62" fillId="0" borderId="13" xfId="0" applyNumberFormat="1" applyFont="1" applyFill="1" applyBorder="1" applyAlignment="1">
      <alignment horizontal="right"/>
    </xf>
    <xf numFmtId="0" fontId="0" fillId="0" borderId="0" xfId="0" applyBorder="1"/>
    <xf numFmtId="3" fontId="0" fillId="0" borderId="0" xfId="0" applyNumberFormat="1" applyFill="1" applyBorder="1" applyAlignment="1">
      <alignment horizontal="center"/>
    </xf>
    <xf numFmtId="3" fontId="62" fillId="0" borderId="0" xfId="0" applyNumberFormat="1" applyFont="1" applyBorder="1"/>
    <xf numFmtId="3" fontId="0" fillId="0" borderId="0" xfId="0" applyNumberFormat="1" applyBorder="1" applyAlignment="1">
      <alignment horizontal="center"/>
    </xf>
    <xf numFmtId="0" fontId="5" fillId="0" borderId="0" xfId="0" applyFont="1" applyFill="1" applyBorder="1"/>
    <xf numFmtId="14" fontId="63" fillId="0" borderId="0" xfId="0" applyNumberFormat="1" applyFont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3" xfId="0" applyBorder="1" applyAlignment="1">
      <alignment wrapText="1"/>
    </xf>
    <xf numFmtId="3" fontId="62" fillId="25" borderId="13" xfId="0" applyNumberFormat="1" applyFont="1" applyFill="1" applyBorder="1"/>
    <xf numFmtId="14" fontId="7" fillId="0" borderId="0" xfId="40" applyNumberFormat="1" applyFont="1" applyFill="1"/>
    <xf numFmtId="3" fontId="7" fillId="0" borderId="0" xfId="40" applyNumberFormat="1" applyFont="1" applyFill="1"/>
    <xf numFmtId="0" fontId="9" fillId="0" borderId="0" xfId="40" applyFont="1" applyFill="1" applyBorder="1" applyAlignment="1">
      <alignment horizontal="left"/>
    </xf>
    <xf numFmtId="0" fontId="7" fillId="0" borderId="0" xfId="40" applyFont="1" applyFill="1" applyBorder="1"/>
    <xf numFmtId="0" fontId="41" fillId="0" borderId="0" xfId="40" applyFont="1" applyFill="1" applyBorder="1"/>
    <xf numFmtId="3" fontId="7" fillId="0" borderId="0" xfId="40" applyNumberFormat="1" applyFont="1" applyFill="1" applyBorder="1"/>
    <xf numFmtId="0" fontId="7" fillId="0" borderId="0" xfId="40" applyFont="1" applyFill="1" applyBorder="1" applyAlignment="1">
      <alignment horizontal="right"/>
    </xf>
    <xf numFmtId="0" fontId="9" fillId="0" borderId="15" xfId="4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wrapText="1"/>
    </xf>
    <xf numFmtId="171" fontId="9" fillId="0" borderId="14" xfId="71" applyNumberFormat="1" applyFont="1" applyFill="1" applyBorder="1" applyAlignment="1">
      <alignment horizontal="center" wrapText="1"/>
    </xf>
    <xf numFmtId="0" fontId="7" fillId="0" borderId="14" xfId="40" applyFont="1" applyFill="1" applyBorder="1" applyAlignment="1">
      <alignment horizontal="center"/>
    </xf>
    <xf numFmtId="0" fontId="41" fillId="0" borderId="14" xfId="40" applyFont="1" applyFill="1" applyBorder="1" applyAlignment="1">
      <alignment horizontal="center"/>
    </xf>
    <xf numFmtId="0" fontId="7" fillId="0" borderId="14" xfId="72" applyFont="1" applyFill="1" applyBorder="1" applyAlignment="1">
      <alignment horizontal="center"/>
    </xf>
    <xf numFmtId="0" fontId="9" fillId="0" borderId="16" xfId="40" applyFont="1" applyFill="1" applyBorder="1" applyAlignment="1">
      <alignment horizontal="left"/>
    </xf>
    <xf numFmtId="0" fontId="7" fillId="0" borderId="16" xfId="40" applyFont="1" applyFill="1" applyBorder="1" applyAlignment="1">
      <alignment horizontal="center"/>
    </xf>
    <xf numFmtId="0" fontId="41" fillId="0" borderId="16" xfId="40" applyFont="1" applyFill="1" applyBorder="1" applyAlignment="1">
      <alignment horizontal="center"/>
    </xf>
    <xf numFmtId="0" fontId="7" fillId="0" borderId="16" xfId="40" applyFont="1" applyFill="1" applyBorder="1"/>
    <xf numFmtId="3" fontId="7" fillId="0" borderId="16" xfId="40" applyNumberFormat="1" applyFont="1" applyFill="1" applyBorder="1"/>
    <xf numFmtId="2" fontId="7" fillId="0" borderId="16" xfId="40" applyNumberFormat="1" applyFont="1" applyFill="1" applyBorder="1"/>
    <xf numFmtId="3" fontId="7" fillId="0" borderId="11" xfId="40" applyNumberFormat="1" applyFont="1" applyFill="1" applyBorder="1"/>
    <xf numFmtId="3" fontId="7" fillId="0" borderId="13" xfId="40" applyNumberFormat="1" applyFont="1" applyFill="1" applyBorder="1"/>
    <xf numFmtId="2" fontId="7" fillId="0" borderId="13" xfId="40" applyNumberFormat="1" applyFont="1" applyFill="1" applyBorder="1"/>
    <xf numFmtId="0" fontId="9" fillId="0" borderId="15" xfId="40" applyFont="1" applyFill="1" applyBorder="1"/>
    <xf numFmtId="3" fontId="9" fillId="0" borderId="15" xfId="40" applyNumberFormat="1" applyFont="1" applyFill="1" applyBorder="1"/>
    <xf numFmtId="2" fontId="9" fillId="0" borderId="16" xfId="40" applyNumberFormat="1" applyFont="1" applyFill="1" applyBorder="1"/>
    <xf numFmtId="3" fontId="9" fillId="0" borderId="16" xfId="40" applyNumberFormat="1" applyFont="1" applyFill="1" applyBorder="1"/>
    <xf numFmtId="0" fontId="7" fillId="0" borderId="13" xfId="40" applyFont="1" applyFill="1" applyBorder="1"/>
    <xf numFmtId="3" fontId="7" fillId="0" borderId="12" xfId="40" applyNumberFormat="1" applyFont="1" applyFill="1" applyBorder="1"/>
    <xf numFmtId="3" fontId="7" fillId="0" borderId="57" xfId="40" applyNumberFormat="1" applyFont="1" applyFill="1" applyBorder="1"/>
    <xf numFmtId="0" fontId="9" fillId="0" borderId="15" xfId="72" applyFont="1" applyFill="1" applyBorder="1"/>
    <xf numFmtId="0" fontId="7" fillId="0" borderId="15" xfId="72" applyFont="1" applyFill="1" applyBorder="1"/>
    <xf numFmtId="0" fontId="41" fillId="0" borderId="15" xfId="72" applyFont="1" applyFill="1" applyBorder="1"/>
    <xf numFmtId="2" fontId="7" fillId="0" borderId="15" xfId="40" applyNumberFormat="1" applyFont="1" applyFill="1" applyBorder="1"/>
    <xf numFmtId="3" fontId="7" fillId="0" borderId="15" xfId="40" applyNumberFormat="1" applyFont="1" applyFill="1" applyBorder="1"/>
    <xf numFmtId="0" fontId="7" fillId="0" borderId="16" xfId="72" applyFont="1" applyFill="1" applyBorder="1"/>
    <xf numFmtId="3" fontId="7" fillId="0" borderId="16" xfId="72" applyNumberFormat="1" applyFont="1" applyFill="1" applyBorder="1"/>
    <xf numFmtId="3" fontId="7" fillId="0" borderId="13" xfId="72" applyNumberFormat="1" applyFont="1" applyFill="1" applyBorder="1"/>
    <xf numFmtId="0" fontId="65" fillId="0" borderId="0" xfId="0" applyFont="1" applyFill="1"/>
    <xf numFmtId="0" fontId="2" fillId="0" borderId="25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left"/>
    </xf>
    <xf numFmtId="3" fontId="2" fillId="0" borderId="25" xfId="0" applyNumberFormat="1" applyFont="1" applyFill="1" applyBorder="1" applyAlignment="1">
      <alignment horizontal="right"/>
    </xf>
    <xf numFmtId="3" fontId="65" fillId="0" borderId="0" xfId="0" applyNumberFormat="1" applyFont="1" applyFill="1"/>
    <xf numFmtId="0" fontId="2" fillId="0" borderId="25" xfId="0" applyFont="1" applyFill="1" applyBorder="1"/>
    <xf numFmtId="10" fontId="65" fillId="0" borderId="0" xfId="0" applyNumberFormat="1" applyFont="1" applyFill="1"/>
    <xf numFmtId="4" fontId="65" fillId="0" borderId="0" xfId="0" applyNumberFormat="1" applyFont="1" applyFill="1"/>
    <xf numFmtId="0" fontId="2" fillId="0" borderId="30" xfId="0" applyFont="1" applyFill="1" applyBorder="1"/>
    <xf numFmtId="3" fontId="2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66" fillId="0" borderId="0" xfId="0" applyFont="1" applyFill="1" applyAlignment="1"/>
    <xf numFmtId="0" fontId="65" fillId="0" borderId="0" xfId="0" applyFont="1" applyFill="1" applyAlignment="1"/>
    <xf numFmtId="0" fontId="66" fillId="0" borderId="60" xfId="0" applyFont="1" applyFill="1" applyBorder="1" applyAlignment="1"/>
    <xf numFmtId="0" fontId="66" fillId="0" borderId="0" xfId="0" applyFont="1" applyFill="1" applyBorder="1" applyAlignment="1"/>
    <xf numFmtId="0" fontId="3" fillId="0" borderId="25" xfId="0" applyFont="1" applyFill="1" applyBorder="1" applyAlignment="1">
      <alignment horizontal="center" wrapText="1"/>
    </xf>
    <xf numFmtId="3" fontId="2" fillId="0" borderId="25" xfId="0" applyNumberFormat="1" applyFont="1" applyFill="1" applyBorder="1" applyAlignment="1">
      <alignment horizontal="right" wrapText="1"/>
    </xf>
    <xf numFmtId="10" fontId="2" fillId="0" borderId="0" xfId="0" applyNumberFormat="1" applyFont="1" applyFill="1" applyBorder="1" applyAlignment="1">
      <alignment horizontal="right" wrapText="1"/>
    </xf>
    <xf numFmtId="0" fontId="68" fillId="0" borderId="0" xfId="73"/>
    <xf numFmtId="0" fontId="69" fillId="0" borderId="25" xfId="73" applyFont="1" applyFill="1" applyBorder="1" applyAlignment="1">
      <alignment wrapText="1"/>
    </xf>
    <xf numFmtId="3" fontId="70" fillId="0" borderId="25" xfId="0" applyNumberFormat="1" applyFont="1" applyFill="1" applyBorder="1" applyAlignment="1">
      <alignment horizontal="right" wrapText="1"/>
    </xf>
    <xf numFmtId="0" fontId="69" fillId="0" borderId="25" xfId="0" applyFont="1" applyFill="1" applyBorder="1" applyAlignment="1"/>
    <xf numFmtId="4" fontId="70" fillId="0" borderId="25" xfId="73" applyNumberFormat="1" applyFont="1" applyFill="1" applyBorder="1" applyAlignment="1">
      <alignment horizontal="justify" wrapText="1"/>
    </xf>
    <xf numFmtId="174" fontId="70" fillId="0" borderId="25" xfId="0" applyNumberFormat="1" applyFont="1" applyFill="1" applyBorder="1" applyAlignment="1">
      <alignment horizontal="right" wrapText="1"/>
    </xf>
    <xf numFmtId="1" fontId="68" fillId="0" borderId="0" xfId="73" applyNumberFormat="1"/>
    <xf numFmtId="4" fontId="70" fillId="0" borderId="25" xfId="73" applyNumberFormat="1" applyFont="1" applyFill="1" applyBorder="1" applyAlignment="1">
      <alignment horizontal="left" wrapText="1"/>
    </xf>
    <xf numFmtId="0" fontId="70" fillId="0" borderId="25" xfId="73" applyFont="1" applyFill="1" applyBorder="1" applyAlignment="1">
      <alignment horizontal="center" wrapText="1"/>
    </xf>
    <xf numFmtId="0" fontId="68" fillId="0" borderId="0" xfId="73" applyBorder="1" applyAlignment="1">
      <alignment wrapText="1"/>
    </xf>
    <xf numFmtId="174" fontId="68" fillId="0" borderId="0" xfId="73" applyNumberFormat="1"/>
    <xf numFmtId="175" fontId="68" fillId="0" borderId="0" xfId="73" applyNumberFormat="1"/>
    <xf numFmtId="0" fontId="3" fillId="0" borderId="0" xfId="73" applyFont="1"/>
    <xf numFmtId="0" fontId="68" fillId="0" borderId="0" xfId="73" applyFont="1"/>
    <xf numFmtId="176" fontId="68" fillId="0" borderId="0" xfId="73" applyNumberFormat="1"/>
    <xf numFmtId="0" fontId="2" fillId="0" borderId="0" xfId="0" applyFont="1" applyAlignment="1">
      <alignment horizontal="right"/>
    </xf>
    <xf numFmtId="3" fontId="71" fillId="0" borderId="26" xfId="0" applyNumberFormat="1" applyFont="1" applyBorder="1" applyAlignment="1">
      <alignment horizontal="right"/>
    </xf>
    <xf numFmtId="3" fontId="3" fillId="0" borderId="26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2" fillId="0" borderId="23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2" fillId="0" borderId="23" xfId="0" applyFont="1" applyFill="1" applyBorder="1"/>
    <xf numFmtId="0" fontId="2" fillId="0" borderId="26" xfId="0" applyFont="1" applyFill="1" applyBorder="1" applyAlignment="1">
      <alignment horizontal="right"/>
    </xf>
    <xf numFmtId="3" fontId="2" fillId="0" borderId="26" xfId="0" applyNumberFormat="1" applyFont="1" applyFill="1" applyBorder="1" applyAlignment="1">
      <alignment horizontal="right"/>
    </xf>
    <xf numFmtId="0" fontId="66" fillId="0" borderId="0" xfId="0" applyFont="1" applyFill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3" fontId="2" fillId="0" borderId="26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7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" fontId="0" fillId="0" borderId="0" xfId="0" applyNumberFormat="1"/>
    <xf numFmtId="0" fontId="2" fillId="0" borderId="71" xfId="0" applyFont="1" applyFill="1" applyBorder="1" applyAlignment="1">
      <alignment horizontal="center" vertical="center"/>
    </xf>
    <xf numFmtId="49" fontId="2" fillId="0" borderId="23" xfId="0" applyNumberFormat="1" applyFont="1" applyFill="1" applyBorder="1" applyAlignment="1">
      <alignment horizontal="center" vertical="center"/>
    </xf>
    <xf numFmtId="0" fontId="2" fillId="0" borderId="60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right" vertical="center"/>
    </xf>
    <xf numFmtId="3" fontId="2" fillId="0" borderId="23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3" fontId="2" fillId="0" borderId="75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center"/>
    </xf>
    <xf numFmtId="0" fontId="3" fillId="26" borderId="25" xfId="0" applyFont="1" applyFill="1" applyBorder="1" applyAlignment="1">
      <alignment horizontal="center" vertical="center" wrapText="1"/>
    </xf>
    <xf numFmtId="1" fontId="3" fillId="26" borderId="25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top"/>
    </xf>
    <xf numFmtId="0" fontId="2" fillId="0" borderId="2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/>
    </xf>
    <xf numFmtId="1" fontId="2" fillId="0" borderId="25" xfId="0" applyNumberFormat="1" applyFont="1" applyFill="1" applyBorder="1" applyAlignment="1">
      <alignment horizontal="right" vertical="center"/>
    </xf>
    <xf numFmtId="173" fontId="2" fillId="0" borderId="25" xfId="0" applyNumberFormat="1" applyFont="1" applyFill="1" applyBorder="1" applyAlignment="1">
      <alignment horizontal="right" vertical="center"/>
    </xf>
    <xf numFmtId="3" fontId="0" fillId="0" borderId="25" xfId="0" applyNumberFormat="1" applyBorder="1"/>
    <xf numFmtId="0" fontId="2" fillId="0" borderId="25" xfId="0" applyFont="1" applyFill="1" applyBorder="1" applyAlignment="1">
      <alignment horizontal="center" vertical="top" wrapText="1"/>
    </xf>
    <xf numFmtId="4" fontId="2" fillId="0" borderId="25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right" vertical="center"/>
    </xf>
    <xf numFmtId="0" fontId="2" fillId="0" borderId="25" xfId="0" applyNumberFormat="1" applyFont="1" applyFill="1" applyBorder="1" applyAlignment="1">
      <alignment horizontal="right" vertical="center"/>
    </xf>
    <xf numFmtId="0" fontId="2" fillId="0" borderId="25" xfId="0" applyFont="1" applyFill="1" applyBorder="1" applyAlignment="1">
      <alignment vertical="center"/>
    </xf>
    <xf numFmtId="3" fontId="67" fillId="0" borderId="25" xfId="0" applyNumberFormat="1" applyFont="1" applyBorder="1"/>
    <xf numFmtId="0" fontId="2" fillId="0" borderId="25" xfId="0" applyFont="1" applyFill="1" applyBorder="1" applyAlignment="1">
      <alignment horizontal="right" vertical="center"/>
    </xf>
    <xf numFmtId="173" fontId="2" fillId="0" borderId="25" xfId="0" applyNumberFormat="1" applyFont="1" applyFill="1" applyBorder="1" applyAlignment="1">
      <alignment vertical="center"/>
    </xf>
    <xf numFmtId="0" fontId="0" fillId="0" borderId="25" xfId="0" applyBorder="1"/>
    <xf numFmtId="173" fontId="0" fillId="0" borderId="25" xfId="0" applyNumberFormat="1" applyBorder="1"/>
    <xf numFmtId="0" fontId="9" fillId="0" borderId="0" xfId="0" applyFont="1" applyAlignment="1"/>
    <xf numFmtId="0" fontId="7" fillId="26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/>
    </xf>
    <xf numFmtId="1" fontId="7" fillId="26" borderId="0" xfId="0" applyNumberFormat="1" applyFont="1" applyFill="1" applyAlignment="1">
      <alignment horizontal="right"/>
    </xf>
    <xf numFmtId="0" fontId="7" fillId="0" borderId="0" xfId="0" applyFont="1" applyAlignment="1"/>
    <xf numFmtId="0" fontId="70" fillId="0" borderId="0" xfId="0" applyFont="1" applyAlignment="1"/>
    <xf numFmtId="0" fontId="73" fillId="0" borderId="0" xfId="0" applyFont="1" applyFill="1" applyBorder="1" applyAlignment="1">
      <alignment horizontal="left"/>
    </xf>
    <xf numFmtId="0" fontId="73" fillId="0" borderId="0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74" fillId="0" borderId="0" xfId="0" applyFont="1" applyBorder="1" applyAlignment="1">
      <alignment horizontal="center"/>
    </xf>
    <xf numFmtId="0" fontId="2" fillId="0" borderId="0" xfId="0" applyFont="1" applyAlignment="1"/>
    <xf numFmtId="0" fontId="74" fillId="0" borderId="0" xfId="0" applyFont="1" applyFill="1" applyBorder="1" applyAlignment="1">
      <alignment horizontal="left"/>
    </xf>
    <xf numFmtId="0" fontId="74" fillId="26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1" fontId="2" fillId="0" borderId="0" xfId="0" applyNumberFormat="1" applyFont="1" applyFill="1" applyAlignment="1">
      <alignment horizontal="right"/>
    </xf>
    <xf numFmtId="0" fontId="74" fillId="0" borderId="0" xfId="0" applyFont="1" applyFill="1" applyBorder="1" applyAlignment="1">
      <alignment horizontal="center"/>
    </xf>
    <xf numFmtId="1" fontId="70" fillId="0" borderId="0" xfId="0" applyNumberFormat="1" applyFont="1" applyFill="1" applyAlignment="1">
      <alignment horizontal="right"/>
    </xf>
    <xf numFmtId="0" fontId="73" fillId="0" borderId="0" xfId="0" applyFont="1" applyFill="1" applyBorder="1" applyAlignment="1"/>
    <xf numFmtId="0" fontId="41" fillId="0" borderId="0" xfId="0" applyFont="1" applyFill="1" applyBorder="1" applyAlignment="1">
      <alignment horizontal="left" wrapText="1"/>
    </xf>
    <xf numFmtId="0" fontId="9" fillId="28" borderId="14" xfId="0" applyFont="1" applyFill="1" applyBorder="1" applyAlignment="1">
      <alignment horizontal="center" vertical="center" wrapText="1"/>
    </xf>
    <xf numFmtId="4" fontId="9" fillId="28" borderId="14" xfId="0" applyNumberFormat="1" applyFont="1" applyFill="1" applyBorder="1" applyAlignment="1">
      <alignment horizontal="center" vertical="center" wrapText="1"/>
    </xf>
    <xf numFmtId="0" fontId="2" fillId="0" borderId="6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77" xfId="0" applyFont="1" applyFill="1" applyBorder="1" applyAlignment="1">
      <alignment vertical="center" wrapText="1"/>
    </xf>
    <xf numFmtId="49" fontId="2" fillId="0" borderId="14" xfId="0" applyNumberFormat="1" applyFont="1" applyFill="1" applyBorder="1" applyAlignment="1">
      <alignment horizontal="right" vertical="center"/>
    </xf>
    <xf numFmtId="49" fontId="2" fillId="0" borderId="14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/>
    </xf>
    <xf numFmtId="14" fontId="2" fillId="0" borderId="14" xfId="0" applyNumberFormat="1" applyFont="1" applyFill="1" applyBorder="1" applyAlignment="1">
      <alignment vertical="center"/>
    </xf>
    <xf numFmtId="0" fontId="2" fillId="0" borderId="14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3" fontId="2" fillId="0" borderId="14" xfId="0" applyNumberFormat="1" applyFont="1" applyFill="1" applyBorder="1" applyAlignment="1">
      <alignment vertical="center" wrapText="1"/>
    </xf>
    <xf numFmtId="3" fontId="74" fillId="0" borderId="14" xfId="0" applyNumberFormat="1" applyFont="1" applyFill="1" applyBorder="1" applyAlignment="1">
      <alignment vertical="center" wrapText="1"/>
    </xf>
    <xf numFmtId="0" fontId="2" fillId="0" borderId="78" xfId="0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right" vertical="center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3" fontId="74" fillId="0" borderId="15" xfId="0" applyNumberFormat="1" applyFont="1" applyFill="1" applyBorder="1" applyAlignment="1">
      <alignment vertical="center" wrapText="1"/>
    </xf>
    <xf numFmtId="0" fontId="2" fillId="0" borderId="4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right" vertical="center"/>
    </xf>
    <xf numFmtId="14" fontId="2" fillId="0" borderId="15" xfId="0" applyNumberFormat="1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 wrapText="1"/>
    </xf>
    <xf numFmtId="0" fontId="2" fillId="0" borderId="45" xfId="0" applyFont="1" applyFill="1" applyBorder="1" applyAlignment="1">
      <alignment vertical="center"/>
    </xf>
    <xf numFmtId="0" fontId="2" fillId="0" borderId="7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right" vertical="center" wrapText="1"/>
    </xf>
    <xf numFmtId="0" fontId="2" fillId="0" borderId="78" xfId="0" applyFont="1" applyFill="1" applyBorder="1" applyAlignment="1">
      <alignment vertical="center" wrapText="1"/>
    </xf>
    <xf numFmtId="4" fontId="2" fillId="0" borderId="78" xfId="0" applyNumberFormat="1" applyFont="1" applyFill="1" applyBorder="1" applyAlignment="1">
      <alignment vertical="center" wrapText="1"/>
    </xf>
    <xf numFmtId="0" fontId="2" fillId="0" borderId="4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vertical="center" wrapText="1"/>
    </xf>
    <xf numFmtId="3" fontId="2" fillId="0" borderId="16" xfId="0" applyNumberFormat="1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right" vertical="center" wrapText="1"/>
    </xf>
    <xf numFmtId="0" fontId="2" fillId="0" borderId="64" xfId="0" applyFont="1" applyFill="1" applyBorder="1" applyAlignment="1">
      <alignment vertical="center"/>
    </xf>
    <xf numFmtId="0" fontId="0" fillId="0" borderId="14" xfId="0" applyFill="1" applyBorder="1"/>
    <xf numFmtId="4" fontId="2" fillId="0" borderId="14" xfId="0" applyNumberFormat="1" applyFont="1" applyFill="1" applyBorder="1" applyAlignment="1">
      <alignment vertical="center" wrapText="1"/>
    </xf>
    <xf numFmtId="0" fontId="2" fillId="0" borderId="5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right" vertical="center" wrapText="1"/>
    </xf>
    <xf numFmtId="0" fontId="2" fillId="0" borderId="77" xfId="0" applyFont="1" applyFill="1" applyBorder="1" applyAlignment="1">
      <alignment horizontal="left" vertical="center" wrapText="1"/>
    </xf>
    <xf numFmtId="4" fontId="2" fillId="0" borderId="13" xfId="0" applyNumberFormat="1" applyFont="1" applyFill="1" applyBorder="1" applyAlignment="1">
      <alignment vertical="center"/>
    </xf>
    <xf numFmtId="4" fontId="2" fillId="0" borderId="13" xfId="0" applyNumberFormat="1" applyFont="1" applyFill="1" applyBorder="1" applyAlignment="1">
      <alignment horizontal="right" vertical="center"/>
    </xf>
    <xf numFmtId="14" fontId="2" fillId="0" borderId="13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14" fontId="2" fillId="0" borderId="14" xfId="0" applyNumberFormat="1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0" fontId="2" fillId="0" borderId="64" xfId="0" applyFont="1" applyFill="1" applyBorder="1" applyAlignment="1">
      <alignment horizontal="left" vertical="center" wrapText="1"/>
    </xf>
    <xf numFmtId="3" fontId="2" fillId="0" borderId="79" xfId="0" applyNumberFormat="1" applyFont="1" applyFill="1" applyBorder="1" applyAlignment="1">
      <alignment vertical="center"/>
    </xf>
    <xf numFmtId="0" fontId="2" fillId="0" borderId="80" xfId="74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3" xfId="74" applyFont="1" applyFill="1" applyBorder="1" applyAlignment="1">
      <alignment horizontal="center" vertical="center" wrapText="1"/>
    </xf>
    <xf numFmtId="0" fontId="2" fillId="0" borderId="57" xfId="74" applyFont="1" applyFill="1" applyBorder="1" applyAlignment="1">
      <alignment vertical="center" wrapText="1"/>
    </xf>
    <xf numFmtId="49" fontId="2" fillId="0" borderId="13" xfId="74" applyNumberFormat="1" applyFont="1" applyFill="1" applyBorder="1" applyAlignment="1">
      <alignment horizontal="center" vertical="center"/>
    </xf>
    <xf numFmtId="0" fontId="2" fillId="0" borderId="13" xfId="74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vertical="center" wrapText="1"/>
    </xf>
    <xf numFmtId="1" fontId="2" fillId="0" borderId="15" xfId="0" applyNumberFormat="1" applyFont="1" applyFill="1" applyBorder="1" applyAlignment="1">
      <alignment horizontal="right" vertical="center"/>
    </xf>
    <xf numFmtId="1" fontId="2" fillId="0" borderId="15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right" vertical="center" wrapText="1"/>
    </xf>
    <xf numFmtId="49" fontId="2" fillId="0" borderId="78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right" vertical="center" wrapText="1"/>
    </xf>
    <xf numFmtId="0" fontId="2" fillId="0" borderId="78" xfId="0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 wrapText="1"/>
    </xf>
    <xf numFmtId="0" fontId="2" fillId="0" borderId="80" xfId="0" applyFont="1" applyFill="1" applyBorder="1" applyAlignment="1">
      <alignment vertical="center"/>
    </xf>
    <xf numFmtId="0" fontId="2" fillId="0" borderId="76" xfId="0" applyFont="1" applyFill="1" applyBorder="1" applyAlignment="1">
      <alignment horizontal="center" vertical="center"/>
    </xf>
    <xf numFmtId="0" fontId="2" fillId="0" borderId="76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right" vertical="center"/>
    </xf>
    <xf numFmtId="49" fontId="2" fillId="0" borderId="76" xfId="0" applyNumberFormat="1" applyFont="1" applyFill="1" applyBorder="1" applyAlignment="1">
      <alignment horizontal="center" vertical="center"/>
    </xf>
    <xf numFmtId="0" fontId="2" fillId="0" borderId="76" xfId="0" applyFont="1" applyFill="1" applyBorder="1" applyAlignment="1">
      <alignment horizontal="center" vertical="center" wrapText="1"/>
    </xf>
    <xf numFmtId="0" fontId="2" fillId="0" borderId="76" xfId="0" applyFont="1" applyFill="1" applyBorder="1" applyAlignment="1">
      <alignment vertical="center"/>
    </xf>
    <xf numFmtId="3" fontId="2" fillId="0" borderId="12" xfId="0" applyNumberFormat="1" applyFont="1" applyFill="1" applyBorder="1" applyAlignment="1">
      <alignment vertical="center" wrapText="1"/>
    </xf>
    <xf numFmtId="0" fontId="2" fillId="0" borderId="57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14" fontId="2" fillId="0" borderId="13" xfId="0" applyNumberFormat="1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 wrapText="1"/>
    </xf>
    <xf numFmtId="14" fontId="2" fillId="0" borderId="14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right" vertical="center"/>
    </xf>
    <xf numFmtId="14" fontId="2" fillId="0" borderId="13" xfId="0" applyNumberFormat="1" applyFont="1" applyFill="1" applyBorder="1" applyAlignment="1">
      <alignment horizontal="center" vertical="center" wrapText="1"/>
    </xf>
    <xf numFmtId="0" fontId="2" fillId="0" borderId="77" xfId="0" applyFont="1" applyFill="1" applyBorder="1" applyAlignment="1">
      <alignment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1" fontId="2" fillId="0" borderId="14" xfId="0" applyNumberFormat="1" applyFont="1" applyFill="1" applyBorder="1" applyAlignment="1">
      <alignment horizontal="right" vertical="center"/>
    </xf>
    <xf numFmtId="1" fontId="2" fillId="0" borderId="14" xfId="0" applyNumberFormat="1" applyFont="1" applyFill="1" applyBorder="1" applyAlignment="1">
      <alignment horizontal="center" vertical="center"/>
    </xf>
    <xf numFmtId="0" fontId="9" fillId="27" borderId="33" xfId="0" applyFont="1" applyFill="1" applyBorder="1"/>
    <xf numFmtId="0" fontId="9" fillId="27" borderId="34" xfId="0" applyFont="1" applyFill="1" applyBorder="1"/>
    <xf numFmtId="0" fontId="9" fillId="27" borderId="34" xfId="0" applyFont="1" applyFill="1" applyBorder="1" applyAlignment="1">
      <alignment horizontal="right"/>
    </xf>
    <xf numFmtId="0" fontId="9" fillId="27" borderId="34" xfId="0" applyFont="1" applyFill="1" applyBorder="1" applyAlignment="1">
      <alignment horizontal="center"/>
    </xf>
    <xf numFmtId="4" fontId="9" fillId="27" borderId="34" xfId="0" applyNumberFormat="1" applyFont="1" applyFill="1" applyBorder="1" applyAlignment="1">
      <alignment horizontal="right"/>
    </xf>
    <xf numFmtId="4" fontId="9" fillId="27" borderId="79" xfId="0" applyNumberFormat="1" applyFont="1" applyFill="1" applyBorder="1" applyAlignment="1">
      <alignment horizontal="right"/>
    </xf>
    <xf numFmtId="4" fontId="9" fillId="27" borderId="77" xfId="0" applyNumberFormat="1" applyFont="1" applyFill="1" applyBorder="1" applyAlignment="1"/>
    <xf numFmtId="3" fontId="9" fillId="27" borderId="14" xfId="0" applyNumberFormat="1" applyFont="1" applyFill="1" applyBorder="1" applyAlignment="1"/>
    <xf numFmtId="3" fontId="9" fillId="27" borderId="79" xfId="0" applyNumberFormat="1" applyFont="1" applyFill="1" applyBorder="1" applyAlignment="1"/>
    <xf numFmtId="0" fontId="9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72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right"/>
    </xf>
    <xf numFmtId="4" fontId="9" fillId="0" borderId="0" xfId="0" applyNumberFormat="1" applyFont="1" applyFill="1" applyBorder="1" applyAlignment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26" borderId="0" xfId="0" applyFill="1" applyBorder="1"/>
    <xf numFmtId="4" fontId="2" fillId="0" borderId="0" xfId="0" applyNumberFormat="1" applyFont="1" applyFill="1"/>
    <xf numFmtId="0" fontId="7" fillId="26" borderId="0" xfId="0" applyFont="1" applyFill="1" applyBorder="1"/>
    <xf numFmtId="4" fontId="9" fillId="28" borderId="65" xfId="0" applyNumberFormat="1" applyFont="1" applyFill="1" applyBorder="1" applyAlignment="1">
      <alignment horizontal="center" vertical="center" wrapText="1"/>
    </xf>
    <xf numFmtId="0" fontId="2" fillId="0" borderId="6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right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right" vertical="center" wrapText="1"/>
    </xf>
    <xf numFmtId="3" fontId="2" fillId="0" borderId="13" xfId="0" applyNumberFormat="1" applyFont="1" applyFill="1" applyBorder="1" applyAlignment="1">
      <alignment horizontal="right" vertical="center" wrapText="1"/>
    </xf>
    <xf numFmtId="3" fontId="2" fillId="0" borderId="82" xfId="0" applyNumberFormat="1" applyFont="1" applyFill="1" applyBorder="1" applyAlignment="1">
      <alignment horizontal="right" vertical="center" wrapText="1"/>
    </xf>
    <xf numFmtId="3" fontId="2" fillId="0" borderId="65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right" vertical="center"/>
    </xf>
    <xf numFmtId="3" fontId="2" fillId="0" borderId="15" xfId="0" applyNumberFormat="1" applyFont="1" applyFill="1" applyBorder="1" applyAlignment="1">
      <alignment horizontal="right" vertical="center"/>
    </xf>
    <xf numFmtId="0" fontId="9" fillId="27" borderId="83" xfId="0" applyFont="1" applyFill="1" applyBorder="1" applyAlignment="1">
      <alignment vertical="top" wrapText="1"/>
    </xf>
    <xf numFmtId="0" fontId="7" fillId="27" borderId="84" xfId="0" applyFont="1" applyFill="1" applyBorder="1"/>
    <xf numFmtId="0" fontId="7" fillId="27" borderId="85" xfId="0" applyFont="1" applyFill="1" applyBorder="1" applyAlignment="1">
      <alignment horizontal="center"/>
    </xf>
    <xf numFmtId="3" fontId="9" fillId="27" borderId="86" xfId="0" applyNumberFormat="1" applyFont="1" applyFill="1" applyBorder="1" applyAlignment="1">
      <alignment horizontal="right"/>
    </xf>
    <xf numFmtId="4" fontId="9" fillId="27" borderId="86" xfId="0" applyNumberFormat="1" applyFont="1" applyFill="1" applyBorder="1"/>
    <xf numFmtId="4" fontId="9" fillId="27" borderId="85" xfId="0" applyNumberFormat="1" applyFont="1" applyFill="1" applyBorder="1"/>
    <xf numFmtId="4" fontId="9" fillId="27" borderId="84" xfId="0" applyNumberFormat="1" applyFont="1" applyFill="1" applyBorder="1"/>
    <xf numFmtId="3" fontId="9" fillId="27" borderId="58" xfId="0" applyNumberFormat="1" applyFont="1" applyFill="1" applyBorder="1"/>
    <xf numFmtId="3" fontId="9" fillId="27" borderId="86" xfId="0" applyNumberFormat="1" applyFont="1" applyFill="1" applyBorder="1"/>
    <xf numFmtId="3" fontId="9" fillId="27" borderId="67" xfId="0" applyNumberFormat="1" applyFont="1" applyFill="1" applyBorder="1"/>
    <xf numFmtId="0" fontId="0" fillId="26" borderId="0" xfId="0" applyFill="1" applyBorder="1" applyAlignment="1">
      <alignment horizontal="center"/>
    </xf>
    <xf numFmtId="0" fontId="0" fillId="26" borderId="0" xfId="0" applyFill="1"/>
    <xf numFmtId="4" fontId="0" fillId="26" borderId="0" xfId="0" applyNumberFormat="1" applyFill="1"/>
    <xf numFmtId="0" fontId="75" fillId="0" borderId="0" xfId="0" applyFont="1"/>
    <xf numFmtId="4" fontId="0" fillId="26" borderId="0" xfId="0" applyNumberFormat="1" applyFill="1" applyBorder="1"/>
    <xf numFmtId="0" fontId="73" fillId="26" borderId="0" xfId="0" applyFont="1" applyFill="1" applyBorder="1" applyAlignment="1"/>
    <xf numFmtId="0" fontId="74" fillId="0" borderId="0" xfId="0" applyFont="1" applyBorder="1"/>
    <xf numFmtId="0" fontId="0" fillId="0" borderId="0" xfId="0" applyAlignment="1">
      <alignment horizontal="center"/>
    </xf>
    <xf numFmtId="0" fontId="75" fillId="0" borderId="0" xfId="0" applyFont="1" applyBorder="1" applyAlignment="1">
      <alignment horizontal="center"/>
    </xf>
    <xf numFmtId="0" fontId="73" fillId="26" borderId="0" xfId="0" applyFont="1" applyFill="1" applyBorder="1" applyAlignment="1">
      <alignment horizontal="left" vertical="top"/>
    </xf>
    <xf numFmtId="0" fontId="73" fillId="0" borderId="0" xfId="0" applyFont="1" applyBorder="1" applyAlignment="1">
      <alignment horizontal="center"/>
    </xf>
    <xf numFmtId="4" fontId="0" fillId="0" borderId="0" xfId="0" applyNumberFormat="1" applyFill="1"/>
    <xf numFmtId="4" fontId="9" fillId="0" borderId="0" xfId="0" applyNumberFormat="1" applyFont="1" applyFill="1" applyBorder="1"/>
    <xf numFmtId="0" fontId="75" fillId="0" borderId="0" xfId="0" applyFont="1" applyFill="1" applyBorder="1" applyAlignment="1">
      <alignment horizontal="center"/>
    </xf>
    <xf numFmtId="0" fontId="75" fillId="26" borderId="0" xfId="0" applyFont="1" applyFill="1" applyBorder="1" applyAlignment="1">
      <alignment horizontal="center"/>
    </xf>
    <xf numFmtId="0" fontId="9" fillId="0" borderId="0" xfId="0" applyFont="1"/>
    <xf numFmtId="49" fontId="9" fillId="0" borderId="0" xfId="0" applyNumberFormat="1" applyFont="1"/>
    <xf numFmtId="0" fontId="0" fillId="0" borderId="0" xfId="0" applyBorder="1" applyAlignment="1">
      <alignment horizontal="center"/>
    </xf>
    <xf numFmtId="0" fontId="52" fillId="0" borderId="14" xfId="0" applyFont="1" applyFill="1" applyBorder="1" applyAlignment="1">
      <alignment horizontal="center" vertical="center" wrapText="1"/>
    </xf>
    <xf numFmtId="0" fontId="52" fillId="0" borderId="65" xfId="0" applyFont="1" applyFill="1" applyBorder="1" applyAlignment="1">
      <alignment horizontal="center" vertical="center" wrapText="1"/>
    </xf>
    <xf numFmtId="172" fontId="52" fillId="0" borderId="64" xfId="0" applyNumberFormat="1" applyFont="1" applyFill="1" applyBorder="1" applyAlignment="1">
      <alignment horizontal="left" vertical="center"/>
    </xf>
    <xf numFmtId="3" fontId="52" fillId="0" borderId="14" xfId="0" applyNumberFormat="1" applyFont="1" applyFill="1" applyBorder="1"/>
    <xf numFmtId="3" fontId="70" fillId="0" borderId="14" xfId="0" applyNumberFormat="1" applyFont="1" applyFill="1" applyBorder="1"/>
    <xf numFmtId="3" fontId="76" fillId="0" borderId="65" xfId="0" applyNumberFormat="1" applyFont="1" applyFill="1" applyBorder="1"/>
    <xf numFmtId="3" fontId="70" fillId="0" borderId="65" xfId="0" applyNumberFormat="1" applyFont="1" applyFill="1" applyBorder="1"/>
    <xf numFmtId="173" fontId="70" fillId="0" borderId="14" xfId="0" applyNumberFormat="1" applyFont="1" applyFill="1" applyBorder="1"/>
    <xf numFmtId="172" fontId="52" fillId="0" borderId="66" xfId="0" applyNumberFormat="1" applyFont="1" applyFill="1" applyBorder="1" applyAlignment="1">
      <alignment horizontal="left" vertical="center"/>
    </xf>
    <xf numFmtId="3" fontId="70" fillId="0" borderId="58" xfId="0" applyNumberFormat="1" applyFont="1" applyFill="1" applyBorder="1"/>
    <xf numFmtId="3" fontId="70" fillId="0" borderId="67" xfId="0" applyNumberFormat="1" applyFont="1" applyFill="1" applyBorder="1"/>
    <xf numFmtId="2" fontId="7" fillId="0" borderId="16" xfId="40" applyNumberFormat="1" applyFont="1" applyFill="1" applyBorder="1" applyAlignment="1">
      <alignment horizontal="right"/>
    </xf>
    <xf numFmtId="0" fontId="2" fillId="0" borderId="0" xfId="75" applyFill="1"/>
    <xf numFmtId="0" fontId="51" fillId="0" borderId="0" xfId="75" applyFont="1" applyFill="1"/>
    <xf numFmtId="0" fontId="2" fillId="0" borderId="0" xfId="67" applyFill="1"/>
    <xf numFmtId="0" fontId="52" fillId="0" borderId="0" xfId="67" applyFont="1" applyFill="1" applyAlignment="1">
      <alignment horizontal="centerContinuous"/>
    </xf>
    <xf numFmtId="0" fontId="2" fillId="0" borderId="0" xfId="67" applyFont="1" applyFill="1" applyAlignment="1">
      <alignment horizontal="centerContinuous"/>
    </xf>
    <xf numFmtId="0" fontId="53" fillId="0" borderId="0" xfId="67" applyFont="1" applyFill="1"/>
    <xf numFmtId="0" fontId="2" fillId="0" borderId="0" xfId="75" applyFont="1" applyFill="1"/>
    <xf numFmtId="0" fontId="2" fillId="0" borderId="0" xfId="67" applyFill="1" applyAlignment="1">
      <alignment horizontal="right"/>
    </xf>
    <xf numFmtId="49" fontId="9" fillId="0" borderId="25" xfId="67" applyNumberFormat="1" applyFont="1" applyFill="1" applyBorder="1" applyAlignment="1">
      <alignment horizontal="left"/>
    </xf>
    <xf numFmtId="49" fontId="9" fillId="0" borderId="39" xfId="75" applyNumberFormat="1" applyFont="1" applyFill="1" applyBorder="1" applyAlignment="1">
      <alignment horizontal="center"/>
    </xf>
    <xf numFmtId="49" fontId="9" fillId="0" borderId="37" xfId="75" applyNumberFormat="1" applyFont="1" applyFill="1" applyBorder="1" applyAlignment="1">
      <alignment horizontal="center"/>
    </xf>
    <xf numFmtId="49" fontId="9" fillId="0" borderId="40" xfId="75" applyNumberFormat="1" applyFont="1" applyFill="1" applyBorder="1" applyAlignment="1">
      <alignment horizontal="center"/>
    </xf>
    <xf numFmtId="49" fontId="9" fillId="0" borderId="25" xfId="75" applyNumberFormat="1" applyFont="1" applyFill="1" applyBorder="1" applyAlignment="1">
      <alignment horizontal="center"/>
    </xf>
    <xf numFmtId="49" fontId="3" fillId="0" borderId="27" xfId="75" applyNumberFormat="1" applyFont="1" applyFill="1" applyBorder="1" applyAlignment="1">
      <alignment horizontal="left"/>
    </xf>
    <xf numFmtId="169" fontId="3" fillId="0" borderId="41" xfId="75" applyNumberFormat="1" applyFont="1" applyFill="1" applyBorder="1"/>
    <xf numFmtId="169" fontId="3" fillId="0" borderId="16" xfId="75" applyNumberFormat="1" applyFont="1" applyFill="1" applyBorder="1"/>
    <xf numFmtId="169" fontId="3" fillId="0" borderId="42" xfId="75" applyNumberFormat="1" applyFont="1" applyFill="1" applyBorder="1"/>
    <xf numFmtId="169" fontId="3" fillId="0" borderId="27" xfId="75" applyNumberFormat="1" applyFont="1" applyFill="1" applyBorder="1"/>
    <xf numFmtId="49" fontId="2" fillId="0" borderId="27" xfId="75" applyNumberFormat="1" applyFill="1" applyBorder="1" applyAlignment="1">
      <alignment horizontal="left"/>
    </xf>
    <xf numFmtId="169" fontId="2" fillId="0" borderId="41" xfId="75" applyNumberFormat="1" applyFont="1" applyFill="1" applyBorder="1"/>
    <xf numFmtId="169" fontId="2" fillId="0" borderId="16" xfId="75" applyNumberFormat="1" applyFont="1" applyFill="1" applyBorder="1"/>
    <xf numFmtId="169" fontId="2" fillId="0" borderId="42" xfId="75" applyNumberFormat="1" applyFont="1" applyFill="1" applyBorder="1"/>
    <xf numFmtId="169" fontId="2" fillId="0" borderId="27" xfId="75" applyNumberFormat="1" applyFont="1" applyFill="1" applyBorder="1"/>
    <xf numFmtId="49" fontId="2" fillId="0" borderId="27" xfId="75" applyNumberFormat="1" applyFont="1" applyFill="1" applyBorder="1" applyAlignment="1">
      <alignment horizontal="left"/>
    </xf>
    <xf numFmtId="170" fontId="2" fillId="0" borderId="41" xfId="75" applyNumberFormat="1" applyFont="1" applyFill="1" applyBorder="1"/>
    <xf numFmtId="170" fontId="2" fillId="0" borderId="16" xfId="75" applyNumberFormat="1" applyFont="1" applyFill="1" applyBorder="1"/>
    <xf numFmtId="170" fontId="2" fillId="0" borderId="42" xfId="75" applyNumberFormat="1" applyFont="1" applyFill="1" applyBorder="1"/>
    <xf numFmtId="170" fontId="2" fillId="0" borderId="27" xfId="75" applyNumberFormat="1" applyFont="1" applyFill="1" applyBorder="1"/>
    <xf numFmtId="49" fontId="2" fillId="0" borderId="43" xfId="75" applyNumberFormat="1" applyFont="1" applyFill="1" applyBorder="1" applyAlignment="1">
      <alignment horizontal="left"/>
    </xf>
    <xf numFmtId="49" fontId="3" fillId="0" borderId="44" xfId="75" applyNumberFormat="1" applyFont="1" applyFill="1" applyBorder="1" applyAlignment="1">
      <alignment horizontal="left"/>
    </xf>
    <xf numFmtId="169" fontId="2" fillId="0" borderId="45" xfId="75" applyNumberFormat="1" applyFont="1" applyFill="1" applyBorder="1"/>
    <xf numFmtId="169" fontId="2" fillId="0" borderId="15" xfId="75" applyNumberFormat="1" applyFont="1" applyFill="1" applyBorder="1"/>
    <xf numFmtId="169" fontId="2" fillId="0" borderId="46" xfId="75" applyNumberFormat="1" applyFont="1" applyFill="1" applyBorder="1"/>
    <xf numFmtId="169" fontId="2" fillId="0" borderId="44" xfId="75" applyNumberFormat="1" applyFont="1" applyFill="1" applyBorder="1"/>
    <xf numFmtId="49" fontId="2" fillId="0" borderId="23" xfId="75" applyNumberFormat="1" applyFont="1" applyFill="1" applyBorder="1" applyAlignment="1">
      <alignment horizontal="left"/>
    </xf>
    <xf numFmtId="170" fontId="2" fillId="0" borderId="47" xfId="75" applyNumberFormat="1" applyFont="1" applyFill="1" applyBorder="1"/>
    <xf numFmtId="170" fontId="2" fillId="0" borderId="38" xfId="75" applyNumberFormat="1" applyFont="1" applyFill="1" applyBorder="1"/>
    <xf numFmtId="170" fontId="2" fillId="0" borderId="48" xfId="75" applyNumberFormat="1" applyFont="1" applyFill="1" applyBorder="1"/>
    <xf numFmtId="170" fontId="2" fillId="0" borderId="23" xfId="75" applyNumberFormat="1" applyFont="1" applyFill="1" applyBorder="1"/>
    <xf numFmtId="169" fontId="2" fillId="0" borderId="18" xfId="75" applyNumberFormat="1" applyFont="1" applyFill="1" applyBorder="1"/>
    <xf numFmtId="169" fontId="2" fillId="0" borderId="49" xfId="75" applyNumberFormat="1" applyFont="1" applyFill="1" applyBorder="1"/>
    <xf numFmtId="169" fontId="2" fillId="0" borderId="50" xfId="75" applyNumberFormat="1" applyFont="1" applyFill="1" applyBorder="1"/>
    <xf numFmtId="169" fontId="2" fillId="0" borderId="51" xfId="75" applyNumberFormat="1" applyFont="1" applyFill="1" applyBorder="1"/>
    <xf numFmtId="49" fontId="2" fillId="0" borderId="0" xfId="75" applyNumberFormat="1" applyFont="1" applyFill="1" applyBorder="1" applyAlignment="1">
      <alignment horizontal="left"/>
    </xf>
    <xf numFmtId="170" fontId="2" fillId="0" borderId="0" xfId="75" applyNumberFormat="1" applyFont="1" applyFill="1" applyBorder="1"/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wrapText="1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wrapText="1"/>
    </xf>
    <xf numFmtId="49" fontId="52" fillId="0" borderId="61" xfId="0" applyNumberFormat="1" applyFont="1" applyFill="1" applyBorder="1" applyAlignment="1">
      <alignment horizontal="center" vertical="center"/>
    </xf>
    <xf numFmtId="49" fontId="52" fillId="0" borderId="64" xfId="0" applyNumberFormat="1" applyFont="1" applyFill="1" applyBorder="1" applyAlignment="1">
      <alignment horizontal="center" vertical="center"/>
    </xf>
    <xf numFmtId="0" fontId="52" fillId="0" borderId="62" xfId="0" applyFont="1" applyFill="1" applyBorder="1" applyAlignment="1">
      <alignment horizontal="center" vertical="center" wrapText="1"/>
    </xf>
    <xf numFmtId="0" fontId="70" fillId="0" borderId="62" xfId="0" applyFont="1" applyFill="1" applyBorder="1" applyAlignment="1"/>
    <xf numFmtId="0" fontId="70" fillId="0" borderId="63" xfId="0" applyFont="1" applyFill="1" applyBorder="1" applyAlignment="1"/>
    <xf numFmtId="17" fontId="52" fillId="0" borderId="60" xfId="73" applyNumberFormat="1" applyFont="1" applyBorder="1" applyAlignment="1">
      <alignment horizontal="center"/>
    </xf>
    <xf numFmtId="0" fontId="52" fillId="0" borderId="60" xfId="73" applyFont="1" applyBorder="1" applyAlignment="1">
      <alignment horizontal="center"/>
    </xf>
    <xf numFmtId="4" fontId="70" fillId="0" borderId="25" xfId="73" applyNumberFormat="1" applyFont="1" applyFill="1" applyBorder="1" applyAlignment="1">
      <alignment wrapText="1"/>
    </xf>
    <xf numFmtId="0" fontId="3" fillId="0" borderId="25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68" xfId="0" applyFont="1" applyFill="1" applyBorder="1" applyAlignment="1">
      <alignment horizontal="center" wrapText="1"/>
    </xf>
    <xf numFmtId="0" fontId="5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69" xfId="0" applyFont="1" applyFill="1" applyBorder="1" applyAlignment="1">
      <alignment horizontal="center" vertical="center" wrapText="1"/>
    </xf>
    <xf numFmtId="0" fontId="2" fillId="0" borderId="72" xfId="0" applyFont="1" applyFill="1" applyBorder="1" applyAlignment="1">
      <alignment horizontal="center" vertical="center" wrapText="1"/>
    </xf>
    <xf numFmtId="0" fontId="2" fillId="0" borderId="73" xfId="0" applyFont="1" applyFill="1" applyBorder="1" applyAlignment="1">
      <alignment horizontal="center" vertical="center" wrapText="1"/>
    </xf>
    <xf numFmtId="0" fontId="2" fillId="0" borderId="7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2" fillId="0" borderId="74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74" fillId="26" borderId="0" xfId="0" applyFont="1" applyFill="1" applyBorder="1" applyAlignment="1">
      <alignment horizontal="left" vertical="top" wrapText="1"/>
    </xf>
    <xf numFmtId="0" fontId="3" fillId="0" borderId="60" xfId="0" applyFont="1" applyFill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74" fillId="26" borderId="0" xfId="0" applyFont="1" applyFill="1" applyBorder="1" applyAlignment="1">
      <alignment vertical="top" wrapText="1"/>
    </xf>
    <xf numFmtId="0" fontId="3" fillId="0" borderId="76" xfId="0" applyFont="1" applyBorder="1" applyAlignment="1">
      <alignment horizontal="center" vertical="center"/>
    </xf>
    <xf numFmtId="0" fontId="0" fillId="0" borderId="76" xfId="0" applyBorder="1" applyAlignment="1"/>
    <xf numFmtId="0" fontId="9" fillId="28" borderId="64" xfId="0" applyFont="1" applyFill="1" applyBorder="1" applyAlignment="1">
      <alignment horizontal="center" vertical="center"/>
    </xf>
    <xf numFmtId="0" fontId="9" fillId="28" borderId="15" xfId="0" applyFont="1" applyFill="1" applyBorder="1" applyAlignment="1">
      <alignment horizontal="center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4" xfId="0" applyFont="1" applyFill="1" applyBorder="1" applyAlignment="1">
      <alignment horizontal="center" vertical="center" wrapText="1"/>
    </xf>
    <xf numFmtId="4" fontId="9" fillId="28" borderId="15" xfId="0" applyNumberFormat="1" applyFont="1" applyFill="1" applyBorder="1" applyAlignment="1">
      <alignment horizontal="center" vertical="center" wrapText="1"/>
    </xf>
    <xf numFmtId="4" fontId="9" fillId="28" borderId="13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28" borderId="61" xfId="0" applyFont="1" applyFill="1" applyBorder="1" applyAlignment="1">
      <alignment horizontal="center" vertical="center"/>
    </xf>
    <xf numFmtId="0" fontId="9" fillId="28" borderId="50" xfId="0" applyFont="1" applyFill="1" applyBorder="1" applyAlignment="1">
      <alignment horizontal="center" vertical="center" wrapText="1"/>
    </xf>
    <xf numFmtId="0" fontId="9" fillId="28" borderId="62" xfId="0" applyFont="1" applyFill="1" applyBorder="1" applyAlignment="1">
      <alignment horizontal="center" vertical="center" wrapText="1"/>
    </xf>
    <xf numFmtId="0" fontId="9" fillId="28" borderId="81" xfId="0" applyFont="1" applyFill="1" applyBorder="1" applyAlignment="1">
      <alignment horizontal="center"/>
    </xf>
    <xf numFmtId="0" fontId="9" fillId="28" borderId="31" xfId="0" applyFont="1" applyFill="1" applyBorder="1" applyAlignment="1">
      <alignment horizontal="center"/>
    </xf>
    <xf numFmtId="0" fontId="9" fillId="28" borderId="32" xfId="0" applyFont="1" applyFill="1" applyBorder="1" applyAlignment="1">
      <alignment horizontal="center"/>
    </xf>
    <xf numFmtId="0" fontId="9" fillId="28" borderId="14" xfId="0" applyFont="1" applyFill="1" applyBorder="1" applyAlignment="1">
      <alignment horizontal="center"/>
    </xf>
    <xf numFmtId="4" fontId="9" fillId="28" borderId="5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</cellXfs>
  <cellStyles count="76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Akcia" xfId="19"/>
    <cellStyle name="Cena_Sk" xfId="20"/>
    <cellStyle name="Comma [0]" xfId="21"/>
    <cellStyle name="Currency [0]" xfId="22"/>
    <cellStyle name="Čiarka" xfId="65" builtinId="3"/>
    <cellStyle name="Date" xfId="23"/>
    <cellStyle name="Dobrá" xfId="24" builtinId="26" customBuiltin="1"/>
    <cellStyle name="Euro" xfId="25"/>
    <cellStyle name="Fixed" xfId="26"/>
    <cellStyle name="Heading1" xfId="27"/>
    <cellStyle name="Heading2" xfId="28"/>
    <cellStyle name="Kontrolná bunka" xfId="29" builtinId="23" customBuiltin="1"/>
    <cellStyle name="Mena" xfId="71" builtinId="4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azov" xfId="34"/>
    <cellStyle name="Neutrálna" xfId="35" builtinId="28" customBuiltin="1"/>
    <cellStyle name="Normal_Book1" xfId="36"/>
    <cellStyle name="Normálna" xfId="0" builtinId="0"/>
    <cellStyle name="Normálna 2" xfId="37"/>
    <cellStyle name="Normálna 3" xfId="67"/>
    <cellStyle name="Normálna 4" xfId="68"/>
    <cellStyle name="normálne_AA1_spôsoby vymáhania_12_10 " xfId="73"/>
    <cellStyle name="normálne_Časový vývoj SP od roku 95 - 2001" xfId="66"/>
    <cellStyle name="normálne_Hárok1 2" xfId="75"/>
    <cellStyle name="normálne_Mesač.prehľad P aV apríl 2006" xfId="38"/>
    <cellStyle name="normálne_nový výkaz upravený " xfId="39"/>
    <cellStyle name="normálne_plnenie 2011" xfId="69"/>
    <cellStyle name="normálne_plnenie investície 2006" xfId="70"/>
    <cellStyle name="normálne_Prílohy k správe k 30.11.2010 - ústredie" xfId="72"/>
    <cellStyle name="normálne_Skutočnosť k 31.8.2010 - vzorce" xfId="40"/>
    <cellStyle name="normálne_Výdavky ZFNP 2007 - do správy" xfId="41"/>
    <cellStyle name="normálne_Zdravotnícke zariadenia ku dňu 31.12.2005" xfId="74"/>
    <cellStyle name="normálne_Zošit2" xfId="42"/>
    <cellStyle name="normální 2" xfId="43"/>
    <cellStyle name="normální_15.6.07 východ.+rozpočet 08-10" xfId="44"/>
    <cellStyle name="Popis" xfId="45"/>
    <cellStyle name="Poznámka" xfId="46" builtinId="10" customBuiltin="1"/>
    <cellStyle name="Prepojená bunka" xfId="47" builtinId="24" customBuiltin="1"/>
    <cellStyle name="ProductNo." xfId="48"/>
    <cellStyle name="Spolu" xfId="49" builtinId="25" customBuiltin="1"/>
    <cellStyle name="Text upozornenia" xfId="50" builtinId="11" customBuiltin="1"/>
    <cellStyle name="Titul" xfId="51" builtinId="15" customBuiltin="1"/>
    <cellStyle name="Total" xfId="52"/>
    <cellStyle name="Upozornenie" xfId="53"/>
    <cellStyle name="Vstup" xfId="54" builtinId="20" customBuiltin="1"/>
    <cellStyle name="Výpočet" xfId="55" builtinId="22" customBuiltin="1"/>
    <cellStyle name="Výstup" xfId="56" builtinId="21" customBuiltin="1"/>
    <cellStyle name="Vysvetľujúci text" xfId="57" builtinId="53" customBuiltin="1"/>
    <cellStyle name="Zlá" xfId="58" builtinId="27" customBuiltin="1"/>
    <cellStyle name="Zvýraznenie1" xfId="59" builtinId="29" customBuiltin="1"/>
    <cellStyle name="Zvýraznenie2" xfId="60" builtinId="33" customBuiltin="1"/>
    <cellStyle name="Zvýraznenie3" xfId="61" builtinId="37" customBuiltin="1"/>
    <cellStyle name="Zvýraznenie4" xfId="62" builtinId="41" customBuiltin="1"/>
    <cellStyle name="Zvýraznenie5" xfId="63" builtinId="45" customBuiltin="1"/>
    <cellStyle name="Zvýraznenie6" xfId="64" builtinId="49" customBuiltin="1"/>
  </cellStyles>
  <dxfs count="1">
    <dxf>
      <font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1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19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3.xml"/><Relationship Id="rId32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2.xml"/><Relationship Id="rId28" Type="http://schemas.openxmlformats.org/officeDocument/2006/relationships/externalLink" Target="externalLinks/externalLink4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31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1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Pohľadávky na poistnom a príspevkoch na SDS celkom (účet 316)</a:t>
            </a:r>
          </a:p>
        </c:rich>
      </c:tx>
      <c:layout>
        <c:manualLayout>
          <c:xMode val="edge"/>
          <c:yMode val="edge"/>
          <c:x val="0.19650682955051052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43682399248316"/>
          <c:y val="0.16331658291457288"/>
          <c:w val="0.87918611147043224"/>
          <c:h val="0.7236180904522613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6151512937149638E-3"/>
                  <c:y val="0.2367306348013030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753414080563135E-4"/>
                  <c:y val="0.266715467099275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912904865418226E-4"/>
                  <c:y val="0.1920302298896054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8519399116800116E-5"/>
                  <c:y val="0.2141959139529669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2786419690059637E-3"/>
                  <c:y val="0.2018430736358959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8337875785432893E-4"/>
                  <c:y val="0.2093989633205397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1991732474488724E-3"/>
                  <c:y val="0.1897656260304145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pPr>
              <a:noFill/>
              <a:ln w="0">
                <a:noFill/>
                <a:prstDash val="solid"/>
              </a:ln>
              <a:effectLst/>
            </c:spPr>
            <c:txPr>
              <a:bodyPr rot="-5400000" vert="horz"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'[7]Vývoj pohľadávok'!$B$30:$B$36</c:f>
              <c:numCache>
                <c:formatCode>General</c:formatCode>
                <c:ptCount val="7"/>
                <c:pt idx="0">
                  <c:v>40513</c:v>
                </c:pt>
                <c:pt idx="1">
                  <c:v>40544</c:v>
                </c:pt>
                <c:pt idx="2">
                  <c:v>40575</c:v>
                </c:pt>
                <c:pt idx="3">
                  <c:v>40603</c:v>
                </c:pt>
                <c:pt idx="4">
                  <c:v>40634</c:v>
                </c:pt>
                <c:pt idx="5">
                  <c:v>40664</c:v>
                </c:pt>
                <c:pt idx="6">
                  <c:v>40695</c:v>
                </c:pt>
              </c:numCache>
            </c:numRef>
          </c:cat>
          <c:val>
            <c:numRef>
              <c:f>'[7]Vývoj pohľadávok'!$C$30:$C$36</c:f>
              <c:numCache>
                <c:formatCode>General</c:formatCode>
                <c:ptCount val="7"/>
                <c:pt idx="0">
                  <c:v>823204.50774000003</c:v>
                </c:pt>
                <c:pt idx="1">
                  <c:v>851123.08880999999</c:v>
                </c:pt>
                <c:pt idx="2">
                  <c:v>770733.34447000001</c:v>
                </c:pt>
                <c:pt idx="3">
                  <c:v>785801.91671999998</c:v>
                </c:pt>
                <c:pt idx="4">
                  <c:v>782938.12766</c:v>
                </c:pt>
                <c:pt idx="5">
                  <c:v>795460.78385999997</c:v>
                </c:pt>
                <c:pt idx="6">
                  <c:v>687708.20538000006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0127872"/>
        <c:axId val="120130560"/>
      </c:barChart>
      <c:catAx>
        <c:axId val="120127872"/>
        <c:scaling>
          <c:orientation val="minMax"/>
        </c:scaling>
        <c:delete val="0"/>
        <c:axPos val="b"/>
        <c:numFmt formatCode="[$-41B]mmmm\ 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2013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130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20127872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0.98425196850393704" l="0.74803149606299213" r="0.74803149606299213" t="0.98425196850393704" header="0.51181102362204722" footer="0.5118110236220472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Časový vývoj použitia správneho fondu v jednotlivých mesiacoch v roku 2010 a 2011</a:t>
            </a:r>
          </a:p>
        </c:rich>
      </c:tx>
      <c:layout>
        <c:manualLayout>
          <c:xMode val="edge"/>
          <c:yMode val="edge"/>
          <c:x val="0.16339193381592554"/>
          <c:y val="1.8644067796610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85625646328852"/>
          <c:y val="0.1271186440677966"/>
          <c:w val="0.87280248190279219"/>
          <c:h val="0.606779661016949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[8]zdroj!$A$13</c:f>
              <c:strCache>
                <c:ptCount val="1"/>
                <c:pt idx="0">
                  <c:v>Správny fond v roku 2010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[8]zdroj!$B$12:$G$12</c:f>
              <c:strCache>
                <c:ptCount val="6"/>
                <c:pt idx="0">
                  <c:v> Január </c:v>
                </c:pt>
                <c:pt idx="1">
                  <c:v> Február </c:v>
                </c:pt>
                <c:pt idx="2">
                  <c:v>Marec</c:v>
                </c:pt>
                <c:pt idx="3">
                  <c:v>Apríl</c:v>
                </c:pt>
                <c:pt idx="4">
                  <c:v>Máj</c:v>
                </c:pt>
                <c:pt idx="5">
                  <c:v>Jún</c:v>
                </c:pt>
              </c:strCache>
            </c:strRef>
          </c:cat>
          <c:val>
            <c:numRef>
              <c:f>[8]zdroj!$B$13:$G$13</c:f>
              <c:numCache>
                <c:formatCode>General</c:formatCode>
                <c:ptCount val="6"/>
                <c:pt idx="0">
                  <c:v>8736941</c:v>
                </c:pt>
                <c:pt idx="1">
                  <c:v>12097247</c:v>
                </c:pt>
                <c:pt idx="2">
                  <c:v>8790593</c:v>
                </c:pt>
                <c:pt idx="3">
                  <c:v>12945506</c:v>
                </c:pt>
                <c:pt idx="4">
                  <c:v>8957545</c:v>
                </c:pt>
                <c:pt idx="5">
                  <c:v>9724926</c:v>
                </c:pt>
              </c:numCache>
            </c:numRef>
          </c:val>
        </c:ser>
        <c:ser>
          <c:idx val="2"/>
          <c:order val="1"/>
          <c:tx>
            <c:strRef>
              <c:f>[8]zdroj!$A$14</c:f>
              <c:strCache>
                <c:ptCount val="1"/>
                <c:pt idx="0">
                  <c:v>Správny fond v roku 2011 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[8]zdroj!$B$12:$G$12</c:f>
              <c:strCache>
                <c:ptCount val="6"/>
                <c:pt idx="0">
                  <c:v> Január </c:v>
                </c:pt>
                <c:pt idx="1">
                  <c:v> Február </c:v>
                </c:pt>
                <c:pt idx="2">
                  <c:v>Marec</c:v>
                </c:pt>
                <c:pt idx="3">
                  <c:v>Apríl</c:v>
                </c:pt>
                <c:pt idx="4">
                  <c:v>Máj</c:v>
                </c:pt>
                <c:pt idx="5">
                  <c:v>Jún</c:v>
                </c:pt>
              </c:strCache>
            </c:strRef>
          </c:cat>
          <c:val>
            <c:numRef>
              <c:f>[8]zdroj!$B$14:$G$14</c:f>
              <c:numCache>
                <c:formatCode>General</c:formatCode>
                <c:ptCount val="6"/>
                <c:pt idx="0">
                  <c:v>7433561</c:v>
                </c:pt>
                <c:pt idx="1">
                  <c:v>9694312</c:v>
                </c:pt>
                <c:pt idx="2">
                  <c:v>9094152</c:v>
                </c:pt>
                <c:pt idx="3">
                  <c:v>10057790</c:v>
                </c:pt>
                <c:pt idx="4">
                  <c:v>10297171</c:v>
                </c:pt>
                <c:pt idx="5">
                  <c:v>8105979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140160"/>
        <c:axId val="144150528"/>
      </c:barChart>
      <c:catAx>
        <c:axId val="144140160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 algn="ctr"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Euro</a:t>
                </a:r>
              </a:p>
            </c:rich>
          </c:tx>
          <c:layout>
            <c:manualLayout>
              <c:xMode val="edge"/>
              <c:yMode val="edge"/>
              <c:x val="0"/>
              <c:y val="0.35084745762711866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4415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150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4414016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63702171664946"/>
          <c:y val="0.86271186440677972"/>
          <c:w val="0.43019648397104449"/>
          <c:h val="8.13559322033898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4921259845" footer="0.4921259845"/>
  <pageSetup paperSize="9" orientation="landscape" horizont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251067</xdr:colOff>
      <xdr:row>60</xdr:row>
      <xdr:rowOff>2366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052667" cy="97178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12</xdr:col>
      <xdr:colOff>447675</xdr:colOff>
      <xdr:row>25</xdr:row>
      <xdr:rowOff>66675</xdr:rowOff>
    </xdr:to>
    <xdr:graphicFrame macro="">
      <xdr:nvGraphicFramePr>
        <xdr:cNvPr id="2" name="Graf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381000</xdr:rowOff>
    </xdr:from>
    <xdr:to>
      <xdr:col>0</xdr:col>
      <xdr:colOff>0</xdr:colOff>
      <xdr:row>10</xdr:row>
      <xdr:rowOff>400050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0" y="1000125"/>
          <a:ext cx="0" cy="3324225"/>
        </a:xfrm>
        <a:prstGeom prst="lin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800000" mc:Ignorable="a14" a14:legacySpreadsheetColorIndex="3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381000</xdr:rowOff>
    </xdr:from>
    <xdr:to>
      <xdr:col>0</xdr:col>
      <xdr:colOff>0</xdr:colOff>
      <xdr:row>10</xdr:row>
      <xdr:rowOff>400050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0" y="1000125"/>
          <a:ext cx="0" cy="3324225"/>
        </a:xfrm>
        <a:prstGeom prst="lin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800000" mc:Ignorable="a14" a14:legacySpreadsheetColorIndex="3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381000</xdr:rowOff>
    </xdr:from>
    <xdr:to>
      <xdr:col>0</xdr:col>
      <xdr:colOff>0</xdr:colOff>
      <xdr:row>10</xdr:row>
      <xdr:rowOff>400050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0" y="1000125"/>
          <a:ext cx="0" cy="3324225"/>
        </a:xfrm>
        <a:prstGeom prst="lin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800000" mc:Ignorable="a14" a14:legacySpreadsheetColorIndex="3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381000</xdr:rowOff>
    </xdr:from>
    <xdr:to>
      <xdr:col>0</xdr:col>
      <xdr:colOff>0</xdr:colOff>
      <xdr:row>10</xdr:row>
      <xdr:rowOff>400050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V="1">
          <a:off x="0" y="1000125"/>
          <a:ext cx="0" cy="3324225"/>
        </a:xfrm>
        <a:prstGeom prst="lin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800000" mc:Ignorable="a14" a14:legacySpreadsheetColorIndex="3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bert%20Pecha&#269;/Dokumenty/Excel%20III/moje/pokroc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pas/priklady%20-%20Excel%20II/cvicne%20soubory/citlivostni%20analyz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ahaservice\materialy\Dokumenty\excel\cvic\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-dejczoova_e/AppData/Local/Microsoft/Windows/Temporary%20Internet%20Files/Content.Outlook/PUCJRSDW/rozdelenie%20zam.%20pobo&#269;iek/Gopas/priklady%20-%20Excel%20II/cvicne%20soubory/citlivostni%20analy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excel/cvic/TES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kumenty\excel\cvic\TES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rkasova_k/Local%20Settings/Temporary%20Internet%20Files/Content.Outlook/GXSR5XIZ/Preh&#318;ady%20k%2030_06_2011_%20&#250;stredie_poh&#318;ad&#225;vky.&#31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brucknerova_j/Moje%20dokumenty/Jarmila/Rozbory/rok%202011/plnenie%20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Konting"/>
      <sheetName val="chyby"/>
      <sheetName val="Pole"/>
      <sheetName val="PodVS"/>
      <sheetName val="PodV1"/>
      <sheetName val="D-Funkce"/>
      <sheetName val="PodV2"/>
      <sheetName val="Hledání"/>
      <sheetName val="Zákl.Stat"/>
      <sheetName val="Hypotézy"/>
      <sheetName val="anova"/>
      <sheetName val="Regr. přímka"/>
      <sheetName val="Vícen. regrese"/>
      <sheetName val="Regr. parabola"/>
      <sheetName val="Scénář"/>
      <sheetName val="Pekař"/>
      <sheetName val="Doprava"/>
      <sheetName val="Hledání řešení"/>
      <sheetName val="Tabulka"/>
      <sheetName val="Kursy"/>
      <sheetName val="Novin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5">
          <cell r="E15">
            <v>3199930.7308359966</v>
          </cell>
        </row>
      </sheetData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tabilita - zadání"/>
      <sheetName val="Rentabilita - řešení"/>
      <sheetName val="Budoucí hodnota - zadání"/>
      <sheetName val="Budoucí hodnota - řešení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Modul1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tabilita - zadání"/>
      <sheetName val="Rentabilita - řešení"/>
      <sheetName val="Budoucí hodnota - zadání"/>
      <sheetName val="Budoucí hodnota - řešení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1"/>
      <sheetName val="Test2"/>
      <sheetName val="Funkce listu"/>
      <sheetName val="List2"/>
      <sheetName val="List3"/>
      <sheetName val="Souhrn"/>
      <sheetName val="chyby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</sheetNames>
    <sheetDataSet>
      <sheetData sheetId="0">
        <row r="89">
          <cell r="B89" t="str">
            <v>Zboží</v>
          </cell>
          <cell r="C89" t="str">
            <v>Množství</v>
          </cell>
          <cell r="D89" t="str">
            <v>Cena</v>
          </cell>
        </row>
        <row r="90">
          <cell r="B90" t="str">
            <v>Mléko</v>
          </cell>
          <cell r="C90">
            <v>125</v>
          </cell>
          <cell r="D90">
            <v>9.1999999999999993</v>
          </cell>
        </row>
        <row r="91">
          <cell r="B91" t="str">
            <v>Máslo</v>
          </cell>
          <cell r="C91">
            <v>16</v>
          </cell>
          <cell r="D91">
            <v>22.5</v>
          </cell>
        </row>
        <row r="92">
          <cell r="B92" t="str">
            <v>Sýr Eidam</v>
          </cell>
          <cell r="C92">
            <v>19</v>
          </cell>
          <cell r="D92">
            <v>10.199999999999999</v>
          </cell>
        </row>
        <row r="93">
          <cell r="B93" t="str">
            <v>Sýr Ementál</v>
          </cell>
          <cell r="C93">
            <v>21</v>
          </cell>
          <cell r="D93">
            <v>15.3</v>
          </cell>
        </row>
        <row r="94">
          <cell r="B94" t="str">
            <v>Vejce</v>
          </cell>
          <cell r="C94">
            <v>852</v>
          </cell>
          <cell r="D94">
            <v>2.2000000000000002</v>
          </cell>
        </row>
        <row r="95">
          <cell r="B95" t="str">
            <v>Jemný sýr kapiový</v>
          </cell>
          <cell r="C95">
            <v>58</v>
          </cell>
          <cell r="D95">
            <v>9.8000000000000007</v>
          </cell>
        </row>
        <row r="96">
          <cell r="B96" t="str">
            <v>Tavený sýr</v>
          </cell>
          <cell r="C96">
            <v>45</v>
          </cell>
          <cell r="D96">
            <v>2.2000000000000002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voj pohľadávok"/>
      <sheetName val="graf pohľadávky "/>
      <sheetName val="Stav pohľadávok podľa pobočiek"/>
      <sheetName val="Pohľ.podľa spôsobov vymáhania"/>
      <sheetName val="Exekučné návrhy"/>
      <sheetName val="Vydané rozhodnutia SK "/>
      <sheetName val="Mandátna správa"/>
      <sheetName val="pohľadávky voči ZZ "/>
      <sheetName val="pohľadávky podľa pobočiek ZZ "/>
    </sheetNames>
    <sheetDataSet>
      <sheetData sheetId="0">
        <row r="30">
          <cell r="B30">
            <v>40513</v>
          </cell>
          <cell r="C30">
            <v>823204.50774000003</v>
          </cell>
        </row>
        <row r="31">
          <cell r="B31">
            <v>40544</v>
          </cell>
          <cell r="C31">
            <v>851123.08880999999</v>
          </cell>
        </row>
        <row r="32">
          <cell r="B32">
            <v>40575</v>
          </cell>
          <cell r="C32">
            <v>770733.34447000001</v>
          </cell>
        </row>
        <row r="33">
          <cell r="B33">
            <v>40603</v>
          </cell>
          <cell r="C33">
            <v>785801.91671999998</v>
          </cell>
        </row>
        <row r="34">
          <cell r="B34">
            <v>40634</v>
          </cell>
          <cell r="C34">
            <v>782938.12766</v>
          </cell>
        </row>
        <row r="35">
          <cell r="B35">
            <v>40664</v>
          </cell>
          <cell r="C35">
            <v>795460.78385999997</v>
          </cell>
        </row>
        <row r="36">
          <cell r="B36">
            <v>40695</v>
          </cell>
          <cell r="C36">
            <v>687708.20538000006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zemky 711001"/>
      <sheetName val="budovy 712"/>
      <sheetName val="dopravné 714"/>
      <sheetName val="SW 711003"/>
      <sheetName val="stroje 713"/>
      <sheetName val="projektová 716"/>
      <sheetName val="stavby 717"/>
      <sheetName val="spolu 700"/>
      <sheetName val="odchodné dostupné"/>
      <sheetName val="spolu 600+700 jún 2011"/>
      <sheetName val="spolu 600+700 máj 2011"/>
      <sheetName val="2010 a 2011"/>
      <sheetName val="Graf"/>
      <sheetName val="600 celá SP máj 2011"/>
      <sheetName val="700 celá SP máj 2011"/>
      <sheetName val="600 ústredie máj 2011"/>
      <sheetName val="600 pobočky máj 2011"/>
      <sheetName val="objednáv.a faktúry máj 2011"/>
      <sheetName val="spolu 600+700 apríl 2011"/>
      <sheetName val="600 celá SP apríl 2011"/>
      <sheetName val="700 celá SP apríl 2011"/>
      <sheetName val="600 ústredie apríl 2011"/>
      <sheetName val="600 pobočky apríl 2011"/>
      <sheetName val="objednáv.a faktúry apríl 2011"/>
      <sheetName val="spolu 600+700 marec 2011"/>
      <sheetName val="celá SP 600 marec 2011"/>
      <sheetName val="spolu 700 marec 2011"/>
      <sheetName val="600 ústredie marec 2011"/>
      <sheetName val="600 pobočky marec 2011"/>
      <sheetName val="objednáv.a faktúry marec 2011"/>
      <sheetName val="spolu 600+700 február 2011"/>
      <sheetName val="celá SP 600 február 2011"/>
      <sheetName val="spolu 700 február 2011"/>
      <sheetName val="600 ústredie február 2011"/>
      <sheetName val="600 pobočky február 2011"/>
      <sheetName val="objednáv.a faktúry február 2011"/>
      <sheetName val="do prezentácie"/>
      <sheetName val="do prezentácie (2)"/>
      <sheetName val="Hárok5"/>
      <sheetName val="príloha č. 11"/>
      <sheetName val="príloha č.3"/>
      <sheetName val="príloha č. 9"/>
      <sheetName val="Hárok2"/>
      <sheetName val="Hárok1"/>
      <sheetName val="Hárok3"/>
      <sheetName val="Hárok4"/>
      <sheetName val="700"/>
      <sheetName val="časový rad 26.9.2008"/>
      <sheetName val="skutoč.2007,2008,2009(27.10.09)"/>
      <sheetName val="programy stavby"/>
      <sheetName val="stroje"/>
      <sheetName val="KV zo SAP"/>
      <sheetName val="dodávateľ"/>
      <sheetName val="zdro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12">
          <cell r="B12" t="str">
            <v xml:space="preserve"> Január </v>
          </cell>
        </row>
      </sheetData>
      <sheetData sheetId="53">
        <row r="12">
          <cell r="B12" t="str">
            <v xml:space="preserve"> Január </v>
          </cell>
          <cell r="C12" t="str">
            <v xml:space="preserve"> Február </v>
          </cell>
          <cell r="D12" t="str">
            <v>Marec</v>
          </cell>
          <cell r="E12" t="str">
            <v>Apríl</v>
          </cell>
          <cell r="F12" t="str">
            <v>Máj</v>
          </cell>
          <cell r="G12" t="str">
            <v>Jún</v>
          </cell>
        </row>
        <row r="13">
          <cell r="A13" t="str">
            <v>Správny fond v roku 2010</v>
          </cell>
          <cell r="B13">
            <v>8736941</v>
          </cell>
          <cell r="C13">
            <v>12097247</v>
          </cell>
          <cell r="D13">
            <v>8790593</v>
          </cell>
          <cell r="E13">
            <v>12945506</v>
          </cell>
          <cell r="F13">
            <v>8957545</v>
          </cell>
          <cell r="G13">
            <v>9724926</v>
          </cell>
        </row>
        <row r="14">
          <cell r="A14" t="str">
            <v xml:space="preserve">Správny fond v roku 2011 </v>
          </cell>
          <cell r="B14">
            <v>7433561</v>
          </cell>
          <cell r="C14">
            <v>9694312</v>
          </cell>
          <cell r="D14">
            <v>9094152</v>
          </cell>
          <cell r="E14">
            <v>10057790</v>
          </cell>
          <cell r="F14">
            <v>10297171</v>
          </cell>
          <cell r="G14">
            <v>8105979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opLeftCell="A45" workbookViewId="0">
      <selection activeCell="A78" sqref="A78"/>
    </sheetView>
  </sheetViews>
  <sheetFormatPr defaultColWidth="8" defaultRowHeight="14.25" x14ac:dyDescent="0.2"/>
  <cols>
    <col min="1" max="1" width="50.85546875" style="83" customWidth="1"/>
    <col min="2" max="2" width="13.85546875" style="83" customWidth="1"/>
    <col min="3" max="5" width="13.85546875" style="84" customWidth="1"/>
    <col min="6" max="6" width="15.7109375" style="83" customWidth="1"/>
    <col min="7" max="7" width="14" style="83" customWidth="1"/>
    <col min="8" max="9" width="11.42578125" style="83" customWidth="1"/>
    <col min="10" max="10" width="10.85546875" style="83" customWidth="1"/>
    <col min="11" max="11" width="8" style="83"/>
    <col min="12" max="12" width="10.140625" style="83" bestFit="1" customWidth="1"/>
    <col min="13" max="13" width="15" style="83" customWidth="1"/>
    <col min="14" max="16384" width="8" style="83"/>
  </cols>
  <sheetData>
    <row r="1" spans="1:10" ht="24.75" customHeight="1" x14ac:dyDescent="0.2">
      <c r="A1" s="468"/>
    </row>
    <row r="2" spans="1:10" ht="31.5" customHeight="1" x14ac:dyDescent="0.2"/>
    <row r="3" spans="1:10" ht="15" x14ac:dyDescent="0.25">
      <c r="A3" s="470" t="s">
        <v>492</v>
      </c>
      <c r="B3" s="471"/>
      <c r="C3" s="472"/>
      <c r="D3" s="472"/>
      <c r="E3" s="472"/>
      <c r="F3" s="473"/>
      <c r="G3" s="471"/>
    </row>
    <row r="4" spans="1:10" x14ac:dyDescent="0.2">
      <c r="B4" s="471"/>
      <c r="C4" s="472"/>
      <c r="D4" s="472"/>
      <c r="E4" s="472"/>
      <c r="F4" s="471"/>
      <c r="G4" s="471"/>
    </row>
    <row r="5" spans="1:10" x14ac:dyDescent="0.2">
      <c r="A5" s="471"/>
      <c r="B5" s="471"/>
      <c r="C5" s="472"/>
      <c r="F5" s="474"/>
      <c r="J5" s="474" t="s">
        <v>3</v>
      </c>
    </row>
    <row r="6" spans="1:10" ht="61.5" customHeight="1" x14ac:dyDescent="0.25">
      <c r="A6" s="475" t="s">
        <v>1</v>
      </c>
      <c r="B6" s="476" t="s">
        <v>493</v>
      </c>
      <c r="C6" s="476" t="s">
        <v>4</v>
      </c>
      <c r="D6" s="476" t="s">
        <v>11</v>
      </c>
      <c r="E6" s="476" t="s">
        <v>494</v>
      </c>
      <c r="F6" s="476" t="s">
        <v>495</v>
      </c>
      <c r="G6" s="476" t="s">
        <v>496</v>
      </c>
      <c r="H6" s="477" t="s">
        <v>497</v>
      </c>
      <c r="I6" s="477" t="s">
        <v>498</v>
      </c>
      <c r="J6" s="477" t="s">
        <v>499</v>
      </c>
    </row>
    <row r="7" spans="1:10" ht="14.25" customHeight="1" x14ac:dyDescent="0.2">
      <c r="A7" s="478" t="s">
        <v>0</v>
      </c>
      <c r="B7" s="478">
        <v>1</v>
      </c>
      <c r="C7" s="479">
        <v>2</v>
      </c>
      <c r="D7" s="479">
        <v>3</v>
      </c>
      <c r="E7" s="479">
        <v>4</v>
      </c>
      <c r="F7" s="478">
        <v>5</v>
      </c>
      <c r="G7" s="478">
        <v>6</v>
      </c>
      <c r="H7" s="480">
        <v>7</v>
      </c>
      <c r="I7" s="480">
        <v>8</v>
      </c>
      <c r="J7" s="480">
        <v>9</v>
      </c>
    </row>
    <row r="8" spans="1:10" ht="15" x14ac:dyDescent="0.25">
      <c r="A8" s="481" t="s">
        <v>500</v>
      </c>
      <c r="B8" s="482"/>
      <c r="C8" s="483"/>
      <c r="D8" s="483"/>
      <c r="E8" s="483"/>
      <c r="F8" s="482"/>
      <c r="G8" s="482"/>
      <c r="H8" s="484"/>
      <c r="I8" s="484"/>
      <c r="J8" s="484"/>
    </row>
    <row r="9" spans="1:10" x14ac:dyDescent="0.2">
      <c r="A9" s="484" t="s">
        <v>501</v>
      </c>
      <c r="B9" s="485">
        <v>5962988</v>
      </c>
      <c r="C9" s="485">
        <v>6350829</v>
      </c>
      <c r="D9" s="485">
        <v>6340851</v>
      </c>
      <c r="E9" s="485">
        <v>6365334</v>
      </c>
      <c r="F9" s="485">
        <v>3072072</v>
      </c>
      <c r="G9" s="485">
        <v>3094020</v>
      </c>
      <c r="H9" s="486">
        <v>48.795027670576083</v>
      </c>
      <c r="I9" s="486">
        <v>100.71443638039734</v>
      </c>
      <c r="J9" s="485">
        <v>21948</v>
      </c>
    </row>
    <row r="10" spans="1:10" x14ac:dyDescent="0.2">
      <c r="A10" s="484" t="s">
        <v>502</v>
      </c>
      <c r="B10" s="485">
        <v>1517216</v>
      </c>
      <c r="C10" s="485">
        <v>1608733</v>
      </c>
      <c r="D10" s="485">
        <v>1608733</v>
      </c>
      <c r="E10" s="485">
        <v>1564945</v>
      </c>
      <c r="F10" s="485">
        <v>804360</v>
      </c>
      <c r="G10" s="485">
        <v>804367</v>
      </c>
      <c r="H10" s="486">
        <v>50.000031080359506</v>
      </c>
      <c r="I10" s="486">
        <v>100.00087025709881</v>
      </c>
      <c r="J10" s="485">
        <v>7</v>
      </c>
    </row>
    <row r="11" spans="1:10" x14ac:dyDescent="0.2">
      <c r="A11" s="484" t="s">
        <v>503</v>
      </c>
      <c r="B11" s="485">
        <v>5947178</v>
      </c>
      <c r="C11" s="485">
        <v>6254902</v>
      </c>
      <c r="D11" s="485">
        <v>6270715</v>
      </c>
      <c r="E11" s="485">
        <v>6176592</v>
      </c>
      <c r="F11" s="485">
        <v>3130404</v>
      </c>
      <c r="G11" s="485">
        <v>3056527</v>
      </c>
      <c r="H11" s="486">
        <v>48.742878603157699</v>
      </c>
      <c r="I11" s="486">
        <v>97.64001707127899</v>
      </c>
      <c r="J11" s="485">
        <v>-73877</v>
      </c>
    </row>
    <row r="12" spans="1:10" x14ac:dyDescent="0.2">
      <c r="A12" s="484" t="s">
        <v>504</v>
      </c>
      <c r="B12" s="485">
        <v>15810</v>
      </c>
      <c r="C12" s="485">
        <v>95927</v>
      </c>
      <c r="D12" s="485">
        <v>70136</v>
      </c>
      <c r="E12" s="485">
        <v>188742</v>
      </c>
      <c r="F12" s="485">
        <v>-58332</v>
      </c>
      <c r="G12" s="485">
        <v>37493</v>
      </c>
      <c r="H12" s="486">
        <v>53.457568153302162</v>
      </c>
      <c r="I12" s="486">
        <v>-64.27518343276418</v>
      </c>
      <c r="J12" s="485">
        <v>95825</v>
      </c>
    </row>
    <row r="13" spans="1:10" x14ac:dyDescent="0.2">
      <c r="A13" s="484" t="s">
        <v>505</v>
      </c>
      <c r="B13" s="485">
        <v>419857</v>
      </c>
      <c r="C13" s="485">
        <v>384693</v>
      </c>
      <c r="D13" s="485">
        <v>384693</v>
      </c>
      <c r="E13" s="485">
        <v>435667</v>
      </c>
      <c r="F13" s="485">
        <v>384693</v>
      </c>
      <c r="G13" s="485">
        <v>435667</v>
      </c>
      <c r="H13" s="486">
        <v>113.25056603577399</v>
      </c>
      <c r="I13" s="486">
        <v>113.25056603577399</v>
      </c>
      <c r="J13" s="485">
        <v>50974</v>
      </c>
    </row>
    <row r="14" spans="1:10" x14ac:dyDescent="0.2">
      <c r="A14" s="484" t="s">
        <v>506</v>
      </c>
      <c r="B14" s="485">
        <v>454829</v>
      </c>
      <c r="C14" s="485">
        <v>480620</v>
      </c>
      <c r="D14" s="485">
        <v>454829</v>
      </c>
      <c r="E14" s="485">
        <v>624409</v>
      </c>
      <c r="F14" s="485">
        <v>326361</v>
      </c>
      <c r="G14" s="485">
        <v>473160</v>
      </c>
      <c r="H14" s="486">
        <v>104.03030589518258</v>
      </c>
      <c r="I14" s="486">
        <v>144.98055833877211</v>
      </c>
      <c r="J14" s="485">
        <v>146799</v>
      </c>
    </row>
    <row r="15" spans="1:10" x14ac:dyDescent="0.2">
      <c r="A15" s="484" t="s">
        <v>507</v>
      </c>
      <c r="B15" s="485">
        <v>6382845</v>
      </c>
      <c r="C15" s="485">
        <v>6735522</v>
      </c>
      <c r="D15" s="485">
        <v>6725544</v>
      </c>
      <c r="E15" s="485">
        <v>6801001</v>
      </c>
      <c r="F15" s="485">
        <v>3456765</v>
      </c>
      <c r="G15" s="485">
        <v>3529687</v>
      </c>
      <c r="H15" s="486">
        <v>52.48180667615884</v>
      </c>
      <c r="I15" s="486">
        <v>102.1095446175832</v>
      </c>
      <c r="J15" s="485">
        <v>72922</v>
      </c>
    </row>
    <row r="16" spans="1:10" x14ac:dyDescent="0.2">
      <c r="A16" s="484"/>
      <c r="B16" s="485"/>
      <c r="C16" s="487"/>
      <c r="D16" s="485"/>
      <c r="E16" s="485"/>
      <c r="F16" s="485"/>
      <c r="G16" s="488"/>
      <c r="H16" s="489"/>
      <c r="I16" s="489"/>
      <c r="J16" s="488"/>
    </row>
    <row r="17" spans="1:13" ht="15" x14ac:dyDescent="0.25">
      <c r="A17" s="490" t="s">
        <v>508</v>
      </c>
      <c r="B17" s="491">
        <v>5962988</v>
      </c>
      <c r="C17" s="491">
        <v>6350829</v>
      </c>
      <c r="D17" s="491">
        <v>6340851</v>
      </c>
      <c r="E17" s="491">
        <v>6365334</v>
      </c>
      <c r="F17" s="491">
        <v>3072072</v>
      </c>
      <c r="G17" s="491">
        <v>3094020</v>
      </c>
      <c r="H17" s="492">
        <v>48.795027670576083</v>
      </c>
      <c r="I17" s="492">
        <v>100.71443638039734</v>
      </c>
      <c r="J17" s="493">
        <v>21948</v>
      </c>
      <c r="L17" s="469"/>
    </row>
    <row r="18" spans="1:13" x14ac:dyDescent="0.2">
      <c r="A18" s="484" t="s">
        <v>509</v>
      </c>
      <c r="B18" s="485">
        <v>4400632</v>
      </c>
      <c r="C18" s="485">
        <v>4705290</v>
      </c>
      <c r="D18" s="485">
        <v>4695314</v>
      </c>
      <c r="E18" s="485">
        <v>4713389</v>
      </c>
      <c r="F18" s="485">
        <v>2249957</v>
      </c>
      <c r="G18" s="485">
        <v>2269087</v>
      </c>
      <c r="H18" s="486">
        <v>48.326629486334674</v>
      </c>
      <c r="I18" s="486">
        <v>100.85023847122412</v>
      </c>
      <c r="J18" s="485">
        <v>19130</v>
      </c>
      <c r="L18" s="469"/>
      <c r="M18" s="469"/>
    </row>
    <row r="19" spans="1:13" x14ac:dyDescent="0.2">
      <c r="A19" s="484" t="s">
        <v>510</v>
      </c>
      <c r="B19" s="485">
        <v>395712</v>
      </c>
      <c r="C19" s="485">
        <v>420156</v>
      </c>
      <c r="D19" s="485">
        <v>417929</v>
      </c>
      <c r="E19" s="485">
        <v>420790</v>
      </c>
      <c r="F19" s="485">
        <v>201080</v>
      </c>
      <c r="G19" s="485">
        <v>192482</v>
      </c>
      <c r="H19" s="486">
        <v>46.05614829313113</v>
      </c>
      <c r="I19" s="486">
        <v>95.724089914461914</v>
      </c>
      <c r="J19" s="485">
        <v>-8598</v>
      </c>
    </row>
    <row r="20" spans="1:13" x14ac:dyDescent="0.2">
      <c r="A20" s="484" t="s">
        <v>511</v>
      </c>
      <c r="B20" s="485">
        <v>2009482</v>
      </c>
      <c r="C20" s="485">
        <v>2182924</v>
      </c>
      <c r="D20" s="485">
        <v>2178313</v>
      </c>
      <c r="E20" s="485">
        <v>2173330</v>
      </c>
      <c r="F20" s="485">
        <v>1038941</v>
      </c>
      <c r="G20" s="485">
        <v>1040495</v>
      </c>
      <c r="H20" s="486">
        <v>47.766092384335948</v>
      </c>
      <c r="I20" s="486">
        <v>100.14957538493523</v>
      </c>
      <c r="J20" s="485">
        <v>1554</v>
      </c>
    </row>
    <row r="21" spans="1:13" x14ac:dyDescent="0.2">
      <c r="A21" s="484" t="s">
        <v>512</v>
      </c>
      <c r="B21" s="485">
        <v>896803</v>
      </c>
      <c r="C21" s="485">
        <v>937651</v>
      </c>
      <c r="D21" s="485">
        <v>936115</v>
      </c>
      <c r="E21" s="485">
        <v>947618</v>
      </c>
      <c r="F21" s="485">
        <v>450398</v>
      </c>
      <c r="G21" s="485">
        <v>459364</v>
      </c>
      <c r="H21" s="486">
        <v>49.071321365430535</v>
      </c>
      <c r="I21" s="486">
        <v>101.99068379522112</v>
      </c>
      <c r="J21" s="485">
        <v>8966</v>
      </c>
    </row>
    <row r="22" spans="1:13" x14ac:dyDescent="0.2">
      <c r="A22" s="484" t="s">
        <v>513</v>
      </c>
      <c r="B22" s="485">
        <v>118716</v>
      </c>
      <c r="C22" s="485">
        <v>127556</v>
      </c>
      <c r="D22" s="485">
        <v>127554</v>
      </c>
      <c r="E22" s="485">
        <v>127001</v>
      </c>
      <c r="F22" s="485">
        <v>61370</v>
      </c>
      <c r="G22" s="485">
        <v>62730</v>
      </c>
      <c r="H22" s="486">
        <v>49.179171174561361</v>
      </c>
      <c r="I22" s="486">
        <v>102.21606648199446</v>
      </c>
      <c r="J22" s="485">
        <v>1360</v>
      </c>
    </row>
    <row r="23" spans="1:13" x14ac:dyDescent="0.2">
      <c r="A23" s="83" t="s">
        <v>514</v>
      </c>
      <c r="B23" s="485">
        <v>27007</v>
      </c>
      <c r="C23" s="485">
        <v>28671</v>
      </c>
      <c r="D23" s="485">
        <v>28670</v>
      </c>
      <c r="E23" s="485">
        <v>28479</v>
      </c>
      <c r="F23" s="485">
        <v>13794</v>
      </c>
      <c r="G23" s="485">
        <v>13969</v>
      </c>
      <c r="H23" s="486">
        <v>48.723404255319146</v>
      </c>
      <c r="I23" s="486">
        <v>101.26866753661012</v>
      </c>
      <c r="J23" s="485">
        <v>175</v>
      </c>
    </row>
    <row r="24" spans="1:13" x14ac:dyDescent="0.2">
      <c r="A24" s="484" t="s">
        <v>515</v>
      </c>
      <c r="B24" s="485">
        <v>263563</v>
      </c>
      <c r="C24" s="485">
        <v>246353</v>
      </c>
      <c r="D24" s="485">
        <v>245841</v>
      </c>
      <c r="E24" s="485">
        <v>258860</v>
      </c>
      <c r="F24" s="485">
        <v>118284</v>
      </c>
      <c r="G24" s="485">
        <v>136736</v>
      </c>
      <c r="H24" s="486">
        <v>55.619689148677395</v>
      </c>
      <c r="I24" s="486">
        <v>115.59974299144432</v>
      </c>
      <c r="J24" s="485">
        <v>18452</v>
      </c>
    </row>
    <row r="25" spans="1:13" x14ac:dyDescent="0.2">
      <c r="A25" s="484" t="s">
        <v>516</v>
      </c>
      <c r="B25" s="485">
        <v>689349</v>
      </c>
      <c r="C25" s="485">
        <v>761979</v>
      </c>
      <c r="D25" s="485">
        <v>760892</v>
      </c>
      <c r="E25" s="485">
        <v>757311</v>
      </c>
      <c r="F25" s="485">
        <v>366090</v>
      </c>
      <c r="G25" s="485">
        <v>363311</v>
      </c>
      <c r="H25" s="486">
        <v>47.748037829284577</v>
      </c>
      <c r="I25" s="486">
        <v>99.240897047174187</v>
      </c>
      <c r="J25" s="485">
        <v>-2779</v>
      </c>
    </row>
    <row r="26" spans="1:13" x14ac:dyDescent="0.2">
      <c r="A26" s="484" t="s">
        <v>517</v>
      </c>
      <c r="B26" s="485">
        <v>1825</v>
      </c>
      <c r="C26" s="485">
        <v>2490</v>
      </c>
      <c r="D26" s="485">
        <v>2490</v>
      </c>
      <c r="E26" s="485">
        <v>2490</v>
      </c>
      <c r="F26" s="485">
        <v>1199</v>
      </c>
      <c r="G26" s="485">
        <v>1024</v>
      </c>
      <c r="H26" s="486">
        <v>41.124497991967871</v>
      </c>
      <c r="I26" s="486">
        <v>85.404503753127599</v>
      </c>
      <c r="J26" s="485">
        <v>-175</v>
      </c>
    </row>
    <row r="27" spans="1:13" x14ac:dyDescent="0.2">
      <c r="A27" s="484" t="s">
        <v>92</v>
      </c>
      <c r="B27" s="485">
        <v>12894</v>
      </c>
      <c r="C27" s="485">
        <v>14824</v>
      </c>
      <c r="D27" s="485">
        <v>14822</v>
      </c>
      <c r="E27" s="485">
        <v>58785</v>
      </c>
      <c r="F27" s="485">
        <v>7178</v>
      </c>
      <c r="G27" s="485">
        <v>7770</v>
      </c>
      <c r="H27" s="486">
        <v>52.422075293482663</v>
      </c>
      <c r="I27" s="486">
        <v>108.24742268041237</v>
      </c>
      <c r="J27" s="485">
        <v>592</v>
      </c>
    </row>
    <row r="28" spans="1:13" x14ac:dyDescent="0.2">
      <c r="A28" s="484" t="s">
        <v>518</v>
      </c>
      <c r="B28" s="485">
        <v>30421</v>
      </c>
      <c r="C28" s="485">
        <v>19492</v>
      </c>
      <c r="D28" s="485">
        <v>19492</v>
      </c>
      <c r="E28" s="485">
        <v>25725</v>
      </c>
      <c r="F28" s="485">
        <v>9378</v>
      </c>
      <c r="G28" s="485">
        <v>11772</v>
      </c>
      <c r="H28" s="486">
        <v>60.394007798071002</v>
      </c>
      <c r="I28" s="486">
        <v>125.5278310940499</v>
      </c>
      <c r="J28" s="485">
        <v>2394</v>
      </c>
    </row>
    <row r="29" spans="1:13" x14ac:dyDescent="0.2">
      <c r="A29" s="484" t="s">
        <v>519</v>
      </c>
      <c r="B29" s="485">
        <v>1517216</v>
      </c>
      <c r="C29" s="485">
        <v>1608733</v>
      </c>
      <c r="D29" s="485">
        <v>1608733</v>
      </c>
      <c r="E29" s="485">
        <v>1564945</v>
      </c>
      <c r="F29" s="485">
        <v>804360</v>
      </c>
      <c r="G29" s="485">
        <v>804367</v>
      </c>
      <c r="H29" s="486">
        <v>50.000031080359506</v>
      </c>
      <c r="I29" s="486">
        <v>100.00087025709881</v>
      </c>
      <c r="J29" s="485">
        <v>7</v>
      </c>
    </row>
    <row r="30" spans="1:13" x14ac:dyDescent="0.2">
      <c r="A30" s="494"/>
      <c r="B30" s="488"/>
      <c r="C30" s="495"/>
      <c r="D30" s="496"/>
      <c r="E30" s="496"/>
      <c r="F30" s="488"/>
      <c r="G30" s="488"/>
      <c r="H30" s="489"/>
      <c r="I30" s="489"/>
      <c r="J30" s="488"/>
    </row>
    <row r="31" spans="1:13" ht="15" x14ac:dyDescent="0.25">
      <c r="A31" s="490" t="s">
        <v>222</v>
      </c>
      <c r="B31" s="491">
        <v>5947178</v>
      </c>
      <c r="C31" s="491">
        <v>6254902</v>
      </c>
      <c r="D31" s="491">
        <v>6270715</v>
      </c>
      <c r="E31" s="491">
        <v>6176592</v>
      </c>
      <c r="F31" s="491">
        <v>3130404</v>
      </c>
      <c r="G31" s="491">
        <v>3056527</v>
      </c>
      <c r="H31" s="492">
        <v>48.742878603157699</v>
      </c>
      <c r="I31" s="492">
        <v>97.64001707127899</v>
      </c>
      <c r="J31" s="493">
        <v>-73877</v>
      </c>
    </row>
    <row r="32" spans="1:13" x14ac:dyDescent="0.2">
      <c r="A32" s="484" t="s">
        <v>520</v>
      </c>
      <c r="B32" s="485">
        <v>5818915</v>
      </c>
      <c r="C32" s="485">
        <v>6119432</v>
      </c>
      <c r="D32" s="485">
        <v>6135245</v>
      </c>
      <c r="E32" s="485">
        <v>6061019</v>
      </c>
      <c r="F32" s="485">
        <v>3059694</v>
      </c>
      <c r="G32" s="485">
        <v>3001844</v>
      </c>
      <c r="H32" s="486">
        <v>48.927858626672609</v>
      </c>
      <c r="I32" s="486">
        <v>98.109288052988305</v>
      </c>
      <c r="J32" s="485">
        <v>-57850</v>
      </c>
    </row>
    <row r="33" spans="1:10" x14ac:dyDescent="0.2">
      <c r="A33" s="484" t="s">
        <v>17</v>
      </c>
      <c r="B33" s="485">
        <v>338462</v>
      </c>
      <c r="C33" s="485">
        <v>332219</v>
      </c>
      <c r="D33" s="485">
        <v>348521</v>
      </c>
      <c r="E33" s="485">
        <v>412085</v>
      </c>
      <c r="F33" s="485">
        <v>183796</v>
      </c>
      <c r="G33" s="485">
        <v>198630</v>
      </c>
      <c r="H33" s="486">
        <v>56.992261585385094</v>
      </c>
      <c r="I33" s="486">
        <v>108.07090469868767</v>
      </c>
      <c r="J33" s="485">
        <v>14834</v>
      </c>
    </row>
    <row r="34" spans="1:10" x14ac:dyDescent="0.2">
      <c r="A34" s="484" t="s">
        <v>24</v>
      </c>
      <c r="B34" s="485">
        <v>4436637</v>
      </c>
      <c r="C34" s="485">
        <v>4659053</v>
      </c>
      <c r="D34" s="485">
        <v>4659053</v>
      </c>
      <c r="E34" s="485">
        <v>4559787</v>
      </c>
      <c r="F34" s="485">
        <v>2319988</v>
      </c>
      <c r="G34" s="485">
        <v>2265367</v>
      </c>
      <c r="H34" s="486">
        <v>48.62290684394447</v>
      </c>
      <c r="I34" s="486">
        <v>97.645634373970907</v>
      </c>
      <c r="J34" s="485">
        <v>-54621</v>
      </c>
    </row>
    <row r="35" spans="1:10" x14ac:dyDescent="0.2">
      <c r="A35" s="484" t="s">
        <v>31</v>
      </c>
      <c r="B35" s="485">
        <v>808299</v>
      </c>
      <c r="C35" s="485">
        <v>833612</v>
      </c>
      <c r="D35" s="485">
        <v>833612</v>
      </c>
      <c r="E35" s="485">
        <v>842706</v>
      </c>
      <c r="F35" s="485">
        <v>415748</v>
      </c>
      <c r="G35" s="485">
        <v>418709</v>
      </c>
      <c r="H35" s="486">
        <v>50.228283661943451</v>
      </c>
      <c r="I35" s="486">
        <v>100.71221028122805</v>
      </c>
      <c r="J35" s="485">
        <v>2961</v>
      </c>
    </row>
    <row r="36" spans="1:10" x14ac:dyDescent="0.2">
      <c r="A36" s="484" t="s">
        <v>36</v>
      </c>
      <c r="B36" s="485">
        <v>41124</v>
      </c>
      <c r="C36" s="485">
        <v>44024</v>
      </c>
      <c r="D36" s="485">
        <v>44024</v>
      </c>
      <c r="E36" s="485">
        <v>44655</v>
      </c>
      <c r="F36" s="485">
        <v>21345</v>
      </c>
      <c r="G36" s="485">
        <v>22227</v>
      </c>
      <c r="H36" s="486">
        <v>50.488369980010908</v>
      </c>
      <c r="I36" s="486">
        <v>104.13211524947295</v>
      </c>
      <c r="J36" s="485">
        <v>882</v>
      </c>
    </row>
    <row r="37" spans="1:10" x14ac:dyDescent="0.2">
      <c r="A37" s="484" t="s">
        <v>50</v>
      </c>
      <c r="B37" s="485">
        <v>44054</v>
      </c>
      <c r="C37" s="485">
        <v>50082</v>
      </c>
      <c r="D37" s="485">
        <v>50082</v>
      </c>
      <c r="E37" s="485">
        <v>38922</v>
      </c>
      <c r="F37" s="485">
        <v>23619</v>
      </c>
      <c r="G37" s="485">
        <v>16604</v>
      </c>
      <c r="H37" s="486">
        <v>33.153628049998005</v>
      </c>
      <c r="I37" s="486">
        <v>70.299335280917902</v>
      </c>
      <c r="J37" s="485">
        <v>-7015</v>
      </c>
    </row>
    <row r="38" spans="1:10" x14ac:dyDescent="0.2">
      <c r="A38" s="484" t="s">
        <v>54</v>
      </c>
      <c r="B38" s="485">
        <v>150339</v>
      </c>
      <c r="C38" s="485">
        <v>200442</v>
      </c>
      <c r="D38" s="485">
        <v>199953</v>
      </c>
      <c r="E38" s="485">
        <v>162864</v>
      </c>
      <c r="F38" s="485">
        <v>95198</v>
      </c>
      <c r="G38" s="485">
        <v>80307</v>
      </c>
      <c r="H38" s="486">
        <v>40.162938290498268</v>
      </c>
      <c r="I38" s="486">
        <v>84.35786466102229</v>
      </c>
      <c r="J38" s="485">
        <v>-14891</v>
      </c>
    </row>
    <row r="39" spans="1:10" x14ac:dyDescent="0.2">
      <c r="A39" s="484" t="s">
        <v>521</v>
      </c>
      <c r="B39" s="485">
        <v>128263</v>
      </c>
      <c r="C39" s="485">
        <v>135470</v>
      </c>
      <c r="D39" s="485">
        <v>135470</v>
      </c>
      <c r="E39" s="485">
        <v>115573</v>
      </c>
      <c r="F39" s="485">
        <v>70710</v>
      </c>
      <c r="G39" s="485">
        <v>54683</v>
      </c>
      <c r="H39" s="486">
        <v>40.365394552299399</v>
      </c>
      <c r="I39" s="486">
        <v>77.334181869608258</v>
      </c>
      <c r="J39" s="485">
        <v>-16027</v>
      </c>
    </row>
    <row r="40" spans="1:10" x14ac:dyDescent="0.2">
      <c r="A40" s="494"/>
      <c r="B40" s="494"/>
      <c r="C40" s="494"/>
      <c r="D40" s="494"/>
      <c r="E40" s="494"/>
      <c r="F40" s="494"/>
      <c r="G40" s="494"/>
      <c r="H40" s="494"/>
      <c r="I40" s="494"/>
      <c r="J40" s="494"/>
    </row>
    <row r="41" spans="1:10" ht="15" x14ac:dyDescent="0.25">
      <c r="A41" s="497" t="s">
        <v>521</v>
      </c>
      <c r="B41" s="498"/>
      <c r="C41" s="499"/>
      <c r="D41" s="499"/>
      <c r="E41" s="499"/>
      <c r="F41" s="498"/>
      <c r="G41" s="498"/>
      <c r="H41" s="500"/>
      <c r="I41" s="500"/>
      <c r="J41" s="501"/>
    </row>
    <row r="42" spans="1:10" x14ac:dyDescent="0.2">
      <c r="A42" s="502" t="s">
        <v>522</v>
      </c>
      <c r="B42" s="503">
        <v>133287</v>
      </c>
      <c r="C42" s="503">
        <v>124053</v>
      </c>
      <c r="D42" s="503">
        <v>119108</v>
      </c>
      <c r="E42" s="503">
        <v>119718</v>
      </c>
      <c r="F42" s="503">
        <v>57134</v>
      </c>
      <c r="G42" s="503">
        <v>54722</v>
      </c>
      <c r="H42" s="486">
        <v>45.943177620310976</v>
      </c>
      <c r="I42" s="486">
        <v>95.778345643574752</v>
      </c>
      <c r="J42" s="485">
        <v>-2412</v>
      </c>
    </row>
    <row r="43" spans="1:10" x14ac:dyDescent="0.2">
      <c r="A43" s="502" t="s">
        <v>523</v>
      </c>
      <c r="B43" s="503">
        <v>128263</v>
      </c>
      <c r="C43" s="503">
        <v>135470</v>
      </c>
      <c r="D43" s="503">
        <v>135470</v>
      </c>
      <c r="E43" s="503">
        <v>115573</v>
      </c>
      <c r="F43" s="503">
        <v>70710</v>
      </c>
      <c r="G43" s="503">
        <v>54683</v>
      </c>
      <c r="H43" s="486">
        <v>40.365394552299399</v>
      </c>
      <c r="I43" s="486">
        <v>77.334181869608258</v>
      </c>
      <c r="J43" s="485">
        <v>-16027</v>
      </c>
    </row>
    <row r="44" spans="1:10" x14ac:dyDescent="0.2">
      <c r="A44" s="484" t="s">
        <v>504</v>
      </c>
      <c r="B44" s="503">
        <v>5024</v>
      </c>
      <c r="C44" s="503">
        <v>-11417</v>
      </c>
      <c r="D44" s="503">
        <v>-16362</v>
      </c>
      <c r="E44" s="503">
        <v>4145</v>
      </c>
      <c r="F44" s="503">
        <v>-13576</v>
      </c>
      <c r="G44" s="503">
        <v>39</v>
      </c>
      <c r="H44" s="769">
        <v>0</v>
      </c>
      <c r="I44" s="486">
        <v>-0.28727165586328818</v>
      </c>
      <c r="J44" s="485">
        <v>13615</v>
      </c>
    </row>
    <row r="45" spans="1:10" x14ac:dyDescent="0.2">
      <c r="A45" s="484" t="s">
        <v>505</v>
      </c>
      <c r="B45" s="503">
        <v>35448</v>
      </c>
      <c r="C45" s="503">
        <v>17990</v>
      </c>
      <c r="D45" s="503">
        <v>17990</v>
      </c>
      <c r="E45" s="503">
        <v>40472</v>
      </c>
      <c r="F45" s="503">
        <v>17990</v>
      </c>
      <c r="G45" s="503">
        <v>40472</v>
      </c>
      <c r="H45" s="486">
        <v>224.96942745969983</v>
      </c>
      <c r="I45" s="486">
        <v>224.96942745969983</v>
      </c>
      <c r="J45" s="485">
        <v>22482</v>
      </c>
    </row>
    <row r="46" spans="1:10" x14ac:dyDescent="0.2">
      <c r="A46" s="494" t="s">
        <v>506</v>
      </c>
      <c r="B46" s="504">
        <v>40472</v>
      </c>
      <c r="C46" s="504">
        <v>6573</v>
      </c>
      <c r="D46" s="504">
        <v>1628</v>
      </c>
      <c r="E46" s="504">
        <v>44617</v>
      </c>
      <c r="F46" s="504">
        <v>4414</v>
      </c>
      <c r="G46" s="504">
        <v>40511</v>
      </c>
      <c r="H46" s="489">
        <v>2488.3906633906636</v>
      </c>
      <c r="I46" s="489">
        <v>917.78432260987768</v>
      </c>
      <c r="J46" s="488">
        <v>36097</v>
      </c>
    </row>
  </sheetData>
  <phoneticPr fontId="5" type="noConversion"/>
  <pageMargins left="0.74803149606299213" right="0.39370078740157483" top="0.43307086614173229" bottom="0.51181102362204722" header="0.51181102362204722" footer="0.51181102362204722"/>
  <pageSetup paperSize="9" scale="7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B3:J20"/>
  <sheetViews>
    <sheetView workbookViewId="0">
      <selection activeCell="B3" sqref="B3:G18"/>
    </sheetView>
  </sheetViews>
  <sheetFormatPr defaultRowHeight="12.75" x14ac:dyDescent="0.2"/>
  <cols>
    <col min="2" max="2" width="23.28515625" customWidth="1"/>
    <col min="3" max="3" width="24" customWidth="1"/>
    <col min="4" max="4" width="16.7109375" customWidth="1"/>
    <col min="5" max="6" width="15.42578125" customWidth="1"/>
    <col min="7" max="7" width="14" customWidth="1"/>
    <col min="9" max="9" width="25" customWidth="1"/>
    <col min="10" max="10" width="12.28515625" customWidth="1"/>
  </cols>
  <sheetData>
    <row r="3" spans="2:10" ht="34.5" customHeight="1" x14ac:dyDescent="0.25">
      <c r="B3" s="831" t="s">
        <v>634</v>
      </c>
      <c r="C3" s="832"/>
      <c r="D3" s="832"/>
    </row>
    <row r="4" spans="2:10" ht="13.5" thickBot="1" x14ac:dyDescent="0.25">
      <c r="B4" s="1"/>
      <c r="C4" s="1"/>
      <c r="D4" s="1"/>
    </row>
    <row r="5" spans="2:10" ht="24" customHeight="1" x14ac:dyDescent="0.2">
      <c r="B5" s="833" t="s">
        <v>635</v>
      </c>
      <c r="C5" s="834"/>
      <c r="D5" s="550"/>
    </row>
    <row r="6" spans="2:10" ht="13.5" thickBot="1" x14ac:dyDescent="0.25">
      <c r="B6" s="835"/>
      <c r="C6" s="836"/>
      <c r="D6" s="550"/>
    </row>
    <row r="7" spans="2:10" ht="32.25" customHeight="1" thickBot="1" x14ac:dyDescent="0.25">
      <c r="B7" s="551" t="s">
        <v>636</v>
      </c>
      <c r="C7" s="552">
        <v>11642.84713</v>
      </c>
      <c r="D7" s="550"/>
      <c r="J7" s="553"/>
    </row>
    <row r="8" spans="2:10" ht="30.75" customHeight="1" thickBot="1" x14ac:dyDescent="0.25">
      <c r="B8" s="551" t="s">
        <v>637</v>
      </c>
      <c r="C8" s="552">
        <v>11438.073469999999</v>
      </c>
      <c r="D8" s="550"/>
      <c r="H8" s="554"/>
      <c r="I8" s="554"/>
      <c r="J8" s="554"/>
    </row>
    <row r="9" spans="2:10" x14ac:dyDescent="0.2">
      <c r="B9" s="555" t="s">
        <v>638</v>
      </c>
      <c r="C9" s="556"/>
      <c r="D9" s="556"/>
      <c r="H9" s="557"/>
      <c r="I9" s="554"/>
      <c r="J9" s="554"/>
    </row>
    <row r="10" spans="2:10" x14ac:dyDescent="0.2">
      <c r="B10" s="556"/>
      <c r="C10" s="556"/>
      <c r="D10" s="556"/>
      <c r="H10" s="557"/>
      <c r="I10" s="554"/>
      <c r="J10" s="554"/>
    </row>
    <row r="11" spans="2:10" ht="13.5" thickBot="1" x14ac:dyDescent="0.25">
      <c r="B11" s="556"/>
      <c r="C11" s="556"/>
      <c r="D11" s="556"/>
      <c r="I11" s="554"/>
      <c r="J11" s="554"/>
    </row>
    <row r="12" spans="2:10" ht="33" customHeight="1" thickBot="1" x14ac:dyDescent="0.25">
      <c r="B12" s="833" t="s">
        <v>639</v>
      </c>
      <c r="C12" s="837"/>
      <c r="D12" s="840" t="s">
        <v>640</v>
      </c>
      <c r="E12" s="841"/>
      <c r="F12" s="842"/>
      <c r="G12" s="558" t="s">
        <v>641</v>
      </c>
    </row>
    <row r="13" spans="2:10" ht="22.5" customHeight="1" thickBot="1" x14ac:dyDescent="0.25">
      <c r="B13" s="838"/>
      <c r="C13" s="839"/>
      <c r="D13" s="559" t="s">
        <v>642</v>
      </c>
      <c r="E13" s="559" t="s">
        <v>643</v>
      </c>
      <c r="F13" s="559" t="s">
        <v>644</v>
      </c>
      <c r="G13" s="559"/>
    </row>
    <row r="14" spans="2:10" ht="13.5" thickBot="1" x14ac:dyDescent="0.25">
      <c r="B14" s="843" t="s">
        <v>645</v>
      </c>
      <c r="C14" s="560" t="s">
        <v>646</v>
      </c>
      <c r="D14" s="561">
        <v>18297</v>
      </c>
      <c r="E14" s="561">
        <v>868</v>
      </c>
      <c r="F14" s="561">
        <v>334</v>
      </c>
      <c r="G14" s="561">
        <f>SUM(D14:F14)</f>
        <v>19499</v>
      </c>
    </row>
    <row r="15" spans="2:10" ht="13.5" thickBot="1" x14ac:dyDescent="0.25">
      <c r="B15" s="844"/>
      <c r="C15" s="560" t="s">
        <v>647</v>
      </c>
      <c r="D15" s="562">
        <v>10998.646549999999</v>
      </c>
      <c r="E15" s="562">
        <v>460.62000999999998</v>
      </c>
      <c r="F15" s="562">
        <v>183.58056999999999</v>
      </c>
      <c r="G15" s="562">
        <f>SUM(D15:F15)</f>
        <v>11642.84713</v>
      </c>
    </row>
    <row r="16" spans="2:10" ht="13.5" thickBot="1" x14ac:dyDescent="0.25">
      <c r="B16" s="563" t="s">
        <v>648</v>
      </c>
      <c r="C16" s="560" t="s">
        <v>647</v>
      </c>
      <c r="D16" s="562">
        <v>2408.0403500000161</v>
      </c>
      <c r="E16" s="562">
        <v>14.63496</v>
      </c>
      <c r="F16" s="562">
        <v>0.25058000000000002</v>
      </c>
      <c r="G16" s="562">
        <f>SUM(D16:F16)</f>
        <v>2422.9258900000159</v>
      </c>
    </row>
    <row r="17" spans="2:4" x14ac:dyDescent="0.2">
      <c r="B17" s="555" t="s">
        <v>649</v>
      </c>
      <c r="C17" s="1"/>
      <c r="D17" s="564"/>
    </row>
    <row r="18" spans="2:4" x14ac:dyDescent="0.2">
      <c r="B18" s="1"/>
      <c r="C18" s="1"/>
      <c r="D18" s="515"/>
    </row>
    <row r="19" spans="2:4" x14ac:dyDescent="0.2">
      <c r="C19" s="557"/>
      <c r="D19" s="515"/>
    </row>
    <row r="20" spans="2:4" x14ac:dyDescent="0.2">
      <c r="D20" s="515"/>
    </row>
  </sheetData>
  <mergeCells count="5">
    <mergeCell ref="B3:D3"/>
    <mergeCell ref="B5:C6"/>
    <mergeCell ref="B12:C13"/>
    <mergeCell ref="D12:F12"/>
    <mergeCell ref="B14:B15"/>
  </mergeCells>
  <pageMargins left="0.74803149606299213" right="0.15748031496062992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H51"/>
  <sheetViews>
    <sheetView showGridLines="0" zoomScale="85" zoomScaleNormal="85" workbookViewId="0">
      <selection sqref="A1:H50"/>
    </sheetView>
  </sheetViews>
  <sheetFormatPr defaultRowHeight="15" customHeight="1" x14ac:dyDescent="0.2"/>
  <cols>
    <col min="1" max="1" width="16" style="565" customWidth="1"/>
    <col min="2" max="2" width="16.85546875" style="565" customWidth="1"/>
    <col min="3" max="3" width="22.140625" style="565" customWidth="1"/>
    <col min="4" max="4" width="64.28515625" style="565" customWidth="1"/>
    <col min="5" max="5" width="16.42578125" style="565" customWidth="1"/>
    <col min="6" max="6" width="18.42578125" style="565" customWidth="1"/>
    <col min="7" max="7" width="20.42578125" style="565" customWidth="1"/>
    <col min="8" max="8" width="19" style="565" customWidth="1"/>
    <col min="9" max="9" width="13.28515625" style="565" customWidth="1"/>
    <col min="10" max="10" width="12.28515625" style="565" bestFit="1" customWidth="1"/>
    <col min="11" max="16384" width="9.140625" style="565"/>
  </cols>
  <sheetData>
    <row r="1" spans="1:8" ht="21" customHeight="1" thickBot="1" x14ac:dyDescent="0.25">
      <c r="A1" s="846" t="s">
        <v>650</v>
      </c>
      <c r="B1" s="847"/>
      <c r="C1" s="847"/>
      <c r="D1" s="847"/>
      <c r="E1" s="847"/>
      <c r="F1" s="847"/>
      <c r="G1" s="847"/>
      <c r="H1" s="847"/>
    </row>
    <row r="2" spans="1:8" ht="56.25" customHeight="1" thickBot="1" x14ac:dyDescent="0.25">
      <c r="A2" s="566" t="s">
        <v>651</v>
      </c>
      <c r="B2" s="566" t="s">
        <v>652</v>
      </c>
      <c r="C2" s="566" t="s">
        <v>562</v>
      </c>
      <c r="D2" s="566" t="s">
        <v>653</v>
      </c>
      <c r="E2" s="567" t="s">
        <v>654</v>
      </c>
      <c r="F2" s="566" t="s">
        <v>655</v>
      </c>
      <c r="G2" s="566" t="s">
        <v>656</v>
      </c>
      <c r="H2" s="566" t="s">
        <v>657</v>
      </c>
    </row>
    <row r="3" spans="1:8" ht="13.5" thickBot="1" x14ac:dyDescent="0.25">
      <c r="A3" s="568">
        <v>1</v>
      </c>
      <c r="B3" s="569" t="s">
        <v>658</v>
      </c>
      <c r="C3" s="570" t="s">
        <v>567</v>
      </c>
      <c r="D3" s="570" t="s">
        <v>659</v>
      </c>
      <c r="E3" s="571" t="s">
        <v>660</v>
      </c>
      <c r="F3" s="572">
        <v>1208.67687</v>
      </c>
      <c r="G3" s="572">
        <v>3610.6093599999999</v>
      </c>
      <c r="H3" s="573">
        <f t="shared" ref="H3:H30" si="0">SUM(G3)-F3</f>
        <v>2401.9324900000001</v>
      </c>
    </row>
    <row r="4" spans="1:8" ht="13.5" thickBot="1" x14ac:dyDescent="0.25">
      <c r="A4" s="574">
        <v>1</v>
      </c>
      <c r="B4" s="575" t="s">
        <v>658</v>
      </c>
      <c r="C4" s="570" t="s">
        <v>569</v>
      </c>
      <c r="D4" s="570" t="s">
        <v>661</v>
      </c>
      <c r="E4" s="576" t="s">
        <v>662</v>
      </c>
      <c r="F4" s="572">
        <v>6808.9204200000004</v>
      </c>
      <c r="G4" s="572">
        <v>8548.7953200000011</v>
      </c>
      <c r="H4" s="573">
        <f t="shared" si="0"/>
        <v>1739.8749000000007</v>
      </c>
    </row>
    <row r="5" spans="1:8" ht="13.5" thickBot="1" x14ac:dyDescent="0.25">
      <c r="A5" s="568">
        <v>1</v>
      </c>
      <c r="B5" s="575" t="s">
        <v>658</v>
      </c>
      <c r="C5" s="570" t="s">
        <v>569</v>
      </c>
      <c r="D5" s="570" t="s">
        <v>663</v>
      </c>
      <c r="E5" s="577">
        <v>31813861</v>
      </c>
      <c r="F5" s="572">
        <v>14923.0584</v>
      </c>
      <c r="G5" s="572">
        <v>23557.147109999998</v>
      </c>
      <c r="H5" s="573">
        <f t="shared" si="0"/>
        <v>8634.0887099999982</v>
      </c>
    </row>
    <row r="6" spans="1:8" ht="13.5" thickBot="1" x14ac:dyDescent="0.25">
      <c r="A6" s="574">
        <v>1</v>
      </c>
      <c r="B6" s="575" t="s">
        <v>658</v>
      </c>
      <c r="C6" s="570" t="s">
        <v>576</v>
      </c>
      <c r="D6" s="570" t="s">
        <v>664</v>
      </c>
      <c r="E6" s="577" t="s">
        <v>665</v>
      </c>
      <c r="F6" s="572">
        <v>3045.6292999999996</v>
      </c>
      <c r="G6" s="572">
        <v>5610.8655999999992</v>
      </c>
      <c r="H6" s="573">
        <f t="shared" si="0"/>
        <v>2565.2362999999996</v>
      </c>
    </row>
    <row r="7" spans="1:8" ht="13.5" thickBot="1" x14ac:dyDescent="0.25">
      <c r="A7" s="574">
        <v>1</v>
      </c>
      <c r="B7" s="575" t="s">
        <v>658</v>
      </c>
      <c r="C7" s="570" t="s">
        <v>587</v>
      </c>
      <c r="D7" s="570" t="s">
        <v>666</v>
      </c>
      <c r="E7" s="577" t="s">
        <v>667</v>
      </c>
      <c r="F7" s="572">
        <v>433.49099999999999</v>
      </c>
      <c r="G7" s="572">
        <v>442.17525000000001</v>
      </c>
      <c r="H7" s="573">
        <f t="shared" si="0"/>
        <v>8.68425000000002</v>
      </c>
    </row>
    <row r="8" spans="1:8" ht="13.5" thickBot="1" x14ac:dyDescent="0.25">
      <c r="A8" s="574">
        <v>1</v>
      </c>
      <c r="B8" s="575" t="s">
        <v>658</v>
      </c>
      <c r="C8" s="570" t="s">
        <v>597</v>
      </c>
      <c r="D8" s="570" t="s">
        <v>668</v>
      </c>
      <c r="E8" s="577" t="s">
        <v>669</v>
      </c>
      <c r="F8" s="572">
        <v>676.02149999999995</v>
      </c>
      <c r="G8" s="572">
        <v>1892.0668400000002</v>
      </c>
      <c r="H8" s="573">
        <f t="shared" si="0"/>
        <v>1216.0453400000001</v>
      </c>
    </row>
    <row r="9" spans="1:8" ht="13.5" thickBot="1" x14ac:dyDescent="0.25">
      <c r="A9" s="574">
        <v>1</v>
      </c>
      <c r="B9" s="575" t="s">
        <v>658</v>
      </c>
      <c r="C9" s="570" t="s">
        <v>598</v>
      </c>
      <c r="D9" s="570" t="s">
        <v>670</v>
      </c>
      <c r="E9" s="577" t="s">
        <v>671</v>
      </c>
      <c r="F9" s="572">
        <v>1002.6458</v>
      </c>
      <c r="G9" s="572">
        <v>1950.3604499999999</v>
      </c>
      <c r="H9" s="573">
        <f t="shared" si="0"/>
        <v>947.71464999999989</v>
      </c>
    </row>
    <row r="10" spans="1:8" ht="13.5" thickBot="1" x14ac:dyDescent="0.25">
      <c r="A10" s="569">
        <v>1</v>
      </c>
      <c r="B10" s="569" t="s">
        <v>658</v>
      </c>
      <c r="C10" s="578" t="s">
        <v>603</v>
      </c>
      <c r="D10" s="578" t="s">
        <v>672</v>
      </c>
      <c r="E10" s="576">
        <v>17335825</v>
      </c>
      <c r="F10" s="572">
        <v>0</v>
      </c>
      <c r="G10" s="572">
        <v>951.22339999999997</v>
      </c>
      <c r="H10" s="573">
        <f t="shared" si="0"/>
        <v>951.22339999999997</v>
      </c>
    </row>
    <row r="11" spans="1:8" ht="13.5" thickBot="1" x14ac:dyDescent="0.25">
      <c r="A11" s="569">
        <v>4</v>
      </c>
      <c r="B11" s="569" t="s">
        <v>658</v>
      </c>
      <c r="C11" s="578" t="s">
        <v>569</v>
      </c>
      <c r="D11" s="578" t="s">
        <v>673</v>
      </c>
      <c r="E11" s="576">
        <v>30801397</v>
      </c>
      <c r="F11" s="572">
        <v>0</v>
      </c>
      <c r="G11" s="572">
        <v>159.18706</v>
      </c>
      <c r="H11" s="573">
        <f t="shared" si="0"/>
        <v>159.18706</v>
      </c>
    </row>
    <row r="12" spans="1:8" ht="13.5" thickBot="1" x14ac:dyDescent="0.25">
      <c r="A12" s="574">
        <v>4</v>
      </c>
      <c r="B12" s="575" t="s">
        <v>658</v>
      </c>
      <c r="C12" s="570" t="s">
        <v>602</v>
      </c>
      <c r="D12" s="570" t="s">
        <v>674</v>
      </c>
      <c r="E12" s="577" t="s">
        <v>675</v>
      </c>
      <c r="F12" s="572">
        <v>43.936399999999999</v>
      </c>
      <c r="G12" s="572">
        <v>25.38232</v>
      </c>
      <c r="H12" s="579">
        <f t="shared" si="0"/>
        <v>-18.554079999999999</v>
      </c>
    </row>
    <row r="13" spans="1:8" ht="13.5" thickBot="1" x14ac:dyDescent="0.25">
      <c r="A13" s="569">
        <v>7</v>
      </c>
      <c r="B13" s="569" t="s">
        <v>658</v>
      </c>
      <c r="C13" s="578" t="s">
        <v>602</v>
      </c>
      <c r="D13" s="578" t="s">
        <v>676</v>
      </c>
      <c r="E13" s="580">
        <v>17336082</v>
      </c>
      <c r="F13" s="572">
        <v>0</v>
      </c>
      <c r="G13" s="572">
        <v>9.4340599999999988</v>
      </c>
      <c r="H13" s="573">
        <f t="shared" si="0"/>
        <v>9.4340599999999988</v>
      </c>
    </row>
    <row r="14" spans="1:8" ht="13.5" thickBot="1" x14ac:dyDescent="0.25">
      <c r="A14" s="574">
        <v>8</v>
      </c>
      <c r="B14" s="575" t="s">
        <v>677</v>
      </c>
      <c r="C14" s="570" t="s">
        <v>570</v>
      </c>
      <c r="D14" s="570" t="s">
        <v>678</v>
      </c>
      <c r="E14" s="577">
        <v>17335469</v>
      </c>
      <c r="F14" s="572">
        <v>270.9556</v>
      </c>
      <c r="G14" s="572">
        <v>598.44540000000006</v>
      </c>
      <c r="H14" s="573">
        <f t="shared" si="0"/>
        <v>327.48980000000006</v>
      </c>
    </row>
    <row r="15" spans="1:8" ht="13.5" thickBot="1" x14ac:dyDescent="0.25">
      <c r="A15" s="574">
        <v>8</v>
      </c>
      <c r="B15" s="575" t="s">
        <v>677</v>
      </c>
      <c r="C15" s="570" t="s">
        <v>571</v>
      </c>
      <c r="D15" s="570" t="s">
        <v>679</v>
      </c>
      <c r="E15" s="577" t="s">
        <v>680</v>
      </c>
      <c r="F15" s="572">
        <v>359.75228000000004</v>
      </c>
      <c r="G15" s="572">
        <v>673.56943000000001</v>
      </c>
      <c r="H15" s="573">
        <f t="shared" si="0"/>
        <v>313.81714999999997</v>
      </c>
    </row>
    <row r="16" spans="1:8" ht="13.5" thickBot="1" x14ac:dyDescent="0.25">
      <c r="A16" s="574">
        <v>8</v>
      </c>
      <c r="B16" s="575" t="s">
        <v>677</v>
      </c>
      <c r="C16" s="570" t="s">
        <v>572</v>
      </c>
      <c r="D16" s="570" t="s">
        <v>681</v>
      </c>
      <c r="E16" s="577">
        <v>17335965</v>
      </c>
      <c r="F16" s="572">
        <v>1670.0461200000002</v>
      </c>
      <c r="G16" s="572">
        <v>1670.04576</v>
      </c>
      <c r="H16" s="573">
        <f t="shared" si="0"/>
        <v>-3.6000000022795575E-4</v>
      </c>
    </row>
    <row r="17" spans="1:8" ht="13.5" thickBot="1" x14ac:dyDescent="0.25">
      <c r="A17" s="574">
        <v>8</v>
      </c>
      <c r="B17" s="575" t="s">
        <v>677</v>
      </c>
      <c r="C17" s="570" t="s">
        <v>573</v>
      </c>
      <c r="D17" s="570" t="s">
        <v>682</v>
      </c>
      <c r="E17" s="577" t="s">
        <v>683</v>
      </c>
      <c r="F17" s="572">
        <v>1129.46516</v>
      </c>
      <c r="G17" s="572">
        <v>1129.46516</v>
      </c>
      <c r="H17" s="573">
        <f t="shared" si="0"/>
        <v>0</v>
      </c>
    </row>
    <row r="18" spans="1:8" ht="13.5" thickBot="1" x14ac:dyDescent="0.25">
      <c r="A18" s="574">
        <v>8</v>
      </c>
      <c r="B18" s="575" t="s">
        <v>677</v>
      </c>
      <c r="C18" s="570" t="s">
        <v>579</v>
      </c>
      <c r="D18" s="570" t="s">
        <v>684</v>
      </c>
      <c r="E18" s="577">
        <v>17336163</v>
      </c>
      <c r="F18" s="572">
        <v>912.30669999999998</v>
      </c>
      <c r="G18" s="572">
        <v>863.87130000000002</v>
      </c>
      <c r="H18" s="579">
        <f t="shared" si="0"/>
        <v>-48.435399999999959</v>
      </c>
    </row>
    <row r="19" spans="1:8" ht="13.5" thickBot="1" x14ac:dyDescent="0.25">
      <c r="A19" s="574">
        <v>8</v>
      </c>
      <c r="B19" s="575" t="s">
        <v>677</v>
      </c>
      <c r="C19" s="570" t="s">
        <v>586</v>
      </c>
      <c r="D19" s="570" t="s">
        <v>685</v>
      </c>
      <c r="E19" s="577" t="s">
        <v>686</v>
      </c>
      <c r="F19" s="572">
        <v>3240.5057200000001</v>
      </c>
      <c r="G19" s="572">
        <v>3948.5947200000001</v>
      </c>
      <c r="H19" s="573">
        <f t="shared" si="0"/>
        <v>708.08899999999994</v>
      </c>
    </row>
    <row r="20" spans="1:8" ht="13.5" thickBot="1" x14ac:dyDescent="0.25">
      <c r="A20" s="574">
        <v>8</v>
      </c>
      <c r="B20" s="575" t="s">
        <v>677</v>
      </c>
      <c r="C20" s="570" t="s">
        <v>588</v>
      </c>
      <c r="D20" s="570" t="s">
        <v>687</v>
      </c>
      <c r="E20" s="577">
        <v>17335795</v>
      </c>
      <c r="F20" s="572">
        <v>2558.0396299999998</v>
      </c>
      <c r="G20" s="572">
        <v>2638.0412299999998</v>
      </c>
      <c r="H20" s="573">
        <f t="shared" si="0"/>
        <v>80.001600000000053</v>
      </c>
    </row>
    <row r="21" spans="1:8" ht="13.5" thickBot="1" x14ac:dyDescent="0.25">
      <c r="A21" s="574">
        <v>8</v>
      </c>
      <c r="B21" s="575" t="s">
        <v>677</v>
      </c>
      <c r="C21" s="570" t="s">
        <v>590</v>
      </c>
      <c r="D21" s="570" t="s">
        <v>688</v>
      </c>
      <c r="E21" s="577">
        <v>36597341</v>
      </c>
      <c r="F21" s="572">
        <v>90</v>
      </c>
      <c r="G21" s="572">
        <v>269.99998999999997</v>
      </c>
      <c r="H21" s="573">
        <f t="shared" si="0"/>
        <v>179.99998999999997</v>
      </c>
    </row>
    <row r="22" spans="1:8" ht="13.5" thickBot="1" x14ac:dyDescent="0.25">
      <c r="A22" s="574">
        <v>8</v>
      </c>
      <c r="B22" s="575" t="s">
        <v>677</v>
      </c>
      <c r="C22" s="570" t="s">
        <v>591</v>
      </c>
      <c r="D22" s="570" t="s">
        <v>689</v>
      </c>
      <c r="E22" s="577" t="s">
        <v>690</v>
      </c>
      <c r="F22" s="572">
        <v>1367.3157800000001</v>
      </c>
      <c r="G22" s="572">
        <v>1559.5895399999999</v>
      </c>
      <c r="H22" s="573">
        <f t="shared" si="0"/>
        <v>192.27375999999981</v>
      </c>
    </row>
    <row r="23" spans="1:8" ht="13.5" thickBot="1" x14ac:dyDescent="0.25">
      <c r="A23" s="574">
        <v>8</v>
      </c>
      <c r="B23" s="569" t="s">
        <v>677</v>
      </c>
      <c r="C23" s="570" t="s">
        <v>591</v>
      </c>
      <c r="D23" s="570" t="s">
        <v>691</v>
      </c>
      <c r="E23" s="571" t="s">
        <v>692</v>
      </c>
      <c r="F23" s="572">
        <v>468.33631000000003</v>
      </c>
      <c r="G23" s="572">
        <v>468.41188</v>
      </c>
      <c r="H23" s="573">
        <f t="shared" si="0"/>
        <v>7.5569999999970605E-2</v>
      </c>
    </row>
    <row r="24" spans="1:8" ht="13.5" thickBot="1" x14ac:dyDescent="0.25">
      <c r="A24" s="574">
        <v>8</v>
      </c>
      <c r="B24" s="575" t="s">
        <v>677</v>
      </c>
      <c r="C24" s="570" t="s">
        <v>596</v>
      </c>
      <c r="D24" s="570" t="s">
        <v>693</v>
      </c>
      <c r="E24" s="576">
        <v>36597376</v>
      </c>
      <c r="F24" s="572">
        <v>234.79022000000001</v>
      </c>
      <c r="G24" s="572">
        <v>246.47329000000002</v>
      </c>
      <c r="H24" s="573">
        <f t="shared" si="0"/>
        <v>11.683070000000015</v>
      </c>
    </row>
    <row r="25" spans="1:8" ht="13.5" thickBot="1" x14ac:dyDescent="0.25">
      <c r="A25" s="568">
        <v>8</v>
      </c>
      <c r="B25" s="575" t="s">
        <v>677</v>
      </c>
      <c r="C25" s="570" t="s">
        <v>601</v>
      </c>
      <c r="D25" s="570" t="s">
        <v>694</v>
      </c>
      <c r="E25" s="576">
        <v>17335698</v>
      </c>
      <c r="F25" s="572">
        <v>202.42229999999998</v>
      </c>
      <c r="G25" s="572">
        <v>50.604959999999998</v>
      </c>
      <c r="H25" s="579">
        <f t="shared" si="0"/>
        <v>-151.81733999999997</v>
      </c>
    </row>
    <row r="26" spans="1:8" ht="13.5" thickBot="1" x14ac:dyDescent="0.25">
      <c r="A26" s="574">
        <v>11</v>
      </c>
      <c r="B26" s="575" t="s">
        <v>677</v>
      </c>
      <c r="C26" s="570" t="s">
        <v>585</v>
      </c>
      <c r="D26" s="570" t="s">
        <v>695</v>
      </c>
      <c r="E26" s="577">
        <v>36167991</v>
      </c>
      <c r="F26" s="572">
        <v>22.919700000000002</v>
      </c>
      <c r="G26" s="572">
        <v>22.832409999999999</v>
      </c>
      <c r="H26" s="573">
        <f t="shared" si="0"/>
        <v>-8.7290000000002976E-2</v>
      </c>
    </row>
    <row r="27" spans="1:8" ht="13.5" thickBot="1" x14ac:dyDescent="0.25">
      <c r="A27" s="574">
        <v>11</v>
      </c>
      <c r="B27" s="575" t="s">
        <v>677</v>
      </c>
      <c r="C27" s="570" t="s">
        <v>586</v>
      </c>
      <c r="D27" s="570" t="s">
        <v>696</v>
      </c>
      <c r="E27" s="577" t="s">
        <v>697</v>
      </c>
      <c r="F27" s="572">
        <v>835.01953000000003</v>
      </c>
      <c r="G27" s="581">
        <v>1047.0712800000001</v>
      </c>
      <c r="H27" s="573">
        <f t="shared" si="0"/>
        <v>212.05175000000008</v>
      </c>
    </row>
    <row r="28" spans="1:8" ht="13.5" thickBot="1" x14ac:dyDescent="0.25">
      <c r="A28" s="574">
        <v>11</v>
      </c>
      <c r="B28" s="575" t="s">
        <v>677</v>
      </c>
      <c r="C28" s="570" t="s">
        <v>590</v>
      </c>
      <c r="D28" s="570" t="s">
        <v>698</v>
      </c>
      <c r="E28" s="576">
        <v>37954032</v>
      </c>
      <c r="F28" s="572">
        <v>32.9375</v>
      </c>
      <c r="G28" s="581">
        <v>101.17291</v>
      </c>
      <c r="H28" s="573">
        <f t="shared" si="0"/>
        <v>68.235410000000002</v>
      </c>
    </row>
    <row r="29" spans="1:8" ht="13.5" thickBot="1" x14ac:dyDescent="0.25">
      <c r="A29" s="574">
        <v>11</v>
      </c>
      <c r="B29" s="575" t="s">
        <v>677</v>
      </c>
      <c r="C29" s="570" t="s">
        <v>599</v>
      </c>
      <c r="D29" s="570" t="s">
        <v>699</v>
      </c>
      <c r="E29" s="576">
        <v>31908977</v>
      </c>
      <c r="F29" s="572">
        <v>124.97110000000001</v>
      </c>
      <c r="G29" s="572">
        <v>90.270499999999998</v>
      </c>
      <c r="H29" s="579">
        <f t="shared" si="0"/>
        <v>-34.700600000000009</v>
      </c>
    </row>
    <row r="30" spans="1:8" ht="13.5" thickBot="1" x14ac:dyDescent="0.25">
      <c r="A30" s="574">
        <v>12</v>
      </c>
      <c r="B30" s="575" t="s">
        <v>677</v>
      </c>
      <c r="C30" s="570" t="s">
        <v>600</v>
      </c>
      <c r="D30" s="570" t="s">
        <v>700</v>
      </c>
      <c r="E30" s="576">
        <v>37887068</v>
      </c>
      <c r="F30" s="572">
        <v>90.939809999999994</v>
      </c>
      <c r="G30" s="572">
        <v>90.405360000000002</v>
      </c>
      <c r="H30" s="579">
        <f t="shared" si="0"/>
        <v>-0.53444999999999254</v>
      </c>
    </row>
    <row r="31" spans="1:8" ht="13.5" thickBot="1" x14ac:dyDescent="0.25">
      <c r="A31" s="582" t="s">
        <v>5</v>
      </c>
      <c r="B31" s="582"/>
      <c r="C31" s="582"/>
      <c r="D31" s="582"/>
      <c r="E31" s="582"/>
      <c r="F31" s="583">
        <f>SUM(F3:F30)</f>
        <v>41753.103149999995</v>
      </c>
      <c r="G31" s="583">
        <f>SUM(G3:G30)</f>
        <v>62226.111889999986</v>
      </c>
      <c r="H31" s="583">
        <f>SUM(H3:H30)</f>
        <v>20473.008739999994</v>
      </c>
    </row>
    <row r="32" spans="1:8" s="589" customFormat="1" ht="15.75" x14ac:dyDescent="0.25">
      <c r="A32" s="584" t="s">
        <v>701</v>
      </c>
      <c r="B32" s="585"/>
      <c r="C32" s="586"/>
      <c r="D32" s="586"/>
      <c r="E32" s="587"/>
      <c r="F32" s="588"/>
    </row>
    <row r="33" spans="1:6" s="589" customFormat="1" ht="15.75" x14ac:dyDescent="0.25">
      <c r="A33" s="590" t="s">
        <v>651</v>
      </c>
      <c r="B33" s="591"/>
      <c r="C33" s="592"/>
      <c r="D33" s="592"/>
    </row>
    <row r="34" spans="1:6" s="594" customFormat="1" ht="12.75" x14ac:dyDescent="0.2">
      <c r="A34" s="593">
        <v>1</v>
      </c>
      <c r="B34" s="848" t="s">
        <v>702</v>
      </c>
      <c r="C34" s="848"/>
      <c r="D34" s="848"/>
      <c r="F34" s="595"/>
    </row>
    <row r="35" spans="1:6" s="594" customFormat="1" ht="12.75" x14ac:dyDescent="0.2">
      <c r="A35" s="593">
        <v>2</v>
      </c>
      <c r="B35" s="848" t="s">
        <v>703</v>
      </c>
      <c r="C35" s="848"/>
      <c r="D35" s="848"/>
      <c r="F35" s="596"/>
    </row>
    <row r="36" spans="1:6" s="594" customFormat="1" ht="12.75" x14ac:dyDescent="0.2">
      <c r="A36" s="593">
        <v>3</v>
      </c>
      <c r="B36" s="845" t="s">
        <v>704</v>
      </c>
      <c r="C36" s="845"/>
      <c r="D36" s="845"/>
      <c r="F36" s="596"/>
    </row>
    <row r="37" spans="1:6" s="594" customFormat="1" ht="12.75" x14ac:dyDescent="0.2">
      <c r="A37" s="593">
        <v>4</v>
      </c>
      <c r="B37" s="845" t="s">
        <v>705</v>
      </c>
      <c r="C37" s="845"/>
      <c r="D37" s="845"/>
    </row>
    <row r="38" spans="1:6" s="594" customFormat="1" ht="12.75" x14ac:dyDescent="0.2">
      <c r="A38" s="593">
        <v>5</v>
      </c>
      <c r="B38" s="845" t="s">
        <v>706</v>
      </c>
      <c r="C38" s="845"/>
      <c r="D38" s="845"/>
    </row>
    <row r="39" spans="1:6" s="594" customFormat="1" ht="12.75" x14ac:dyDescent="0.2">
      <c r="A39" s="593">
        <v>6</v>
      </c>
      <c r="B39" s="845" t="s">
        <v>707</v>
      </c>
      <c r="C39" s="845"/>
      <c r="D39" s="845"/>
    </row>
    <row r="40" spans="1:6" s="594" customFormat="1" ht="12.75" x14ac:dyDescent="0.2">
      <c r="A40" s="593">
        <v>7</v>
      </c>
      <c r="B40" s="845" t="s">
        <v>708</v>
      </c>
      <c r="C40" s="845"/>
      <c r="D40" s="845"/>
      <c r="E40" s="540"/>
    </row>
    <row r="41" spans="1:6" s="594" customFormat="1" ht="12.75" x14ac:dyDescent="0.2">
      <c r="A41" s="593">
        <v>8</v>
      </c>
      <c r="B41" s="845" t="s">
        <v>709</v>
      </c>
      <c r="C41" s="845"/>
      <c r="D41" s="845"/>
      <c r="E41" s="540"/>
    </row>
    <row r="42" spans="1:6" s="594" customFormat="1" ht="12.75" x14ac:dyDescent="0.2">
      <c r="A42" s="593">
        <v>9</v>
      </c>
      <c r="B42" s="845" t="s">
        <v>710</v>
      </c>
      <c r="C42" s="845"/>
      <c r="D42" s="845"/>
      <c r="E42" s="597"/>
    </row>
    <row r="43" spans="1:6" s="594" customFormat="1" ht="12.75" x14ac:dyDescent="0.2">
      <c r="A43" s="593">
        <v>10</v>
      </c>
      <c r="B43" s="845" t="s">
        <v>711</v>
      </c>
      <c r="C43" s="845"/>
      <c r="D43" s="845"/>
      <c r="E43" s="540"/>
    </row>
    <row r="44" spans="1:6" s="594" customFormat="1" ht="12.75" x14ac:dyDescent="0.2">
      <c r="A44" s="593">
        <v>11</v>
      </c>
      <c r="B44" s="845" t="s">
        <v>712</v>
      </c>
      <c r="C44" s="845"/>
      <c r="D44" s="845"/>
      <c r="E44" s="540"/>
    </row>
    <row r="45" spans="1:6" s="594" customFormat="1" ht="12.75" x14ac:dyDescent="0.2">
      <c r="A45" s="593">
        <v>12</v>
      </c>
      <c r="B45" s="845" t="s">
        <v>713</v>
      </c>
      <c r="C45" s="845"/>
      <c r="D45" s="845"/>
      <c r="E45" s="598"/>
    </row>
    <row r="46" spans="1:6" s="594" customFormat="1" ht="12.75" x14ac:dyDescent="0.2">
      <c r="A46" s="599">
        <v>13</v>
      </c>
      <c r="B46" s="845" t="s">
        <v>714</v>
      </c>
      <c r="C46" s="845"/>
      <c r="D46" s="845"/>
      <c r="E46" s="598"/>
    </row>
    <row r="47" spans="1:6" s="589" customFormat="1" x14ac:dyDescent="0.2">
      <c r="E47" s="600"/>
    </row>
    <row r="48" spans="1:6" s="589" customFormat="1" ht="15.75" x14ac:dyDescent="0.25">
      <c r="A48" s="601" t="s">
        <v>652</v>
      </c>
      <c r="B48" s="602"/>
      <c r="E48" s="600"/>
    </row>
    <row r="49" spans="1:5" s="594" customFormat="1" ht="12.75" x14ac:dyDescent="0.2">
      <c r="A49" s="593" t="s">
        <v>658</v>
      </c>
      <c r="B49" s="845" t="s">
        <v>715</v>
      </c>
      <c r="C49" s="845"/>
      <c r="D49" s="845"/>
      <c r="E49" s="598"/>
    </row>
    <row r="50" spans="1:5" s="594" customFormat="1" ht="12.75" x14ac:dyDescent="0.2">
      <c r="A50" s="593" t="s">
        <v>677</v>
      </c>
      <c r="B50" s="845" t="s">
        <v>716</v>
      </c>
      <c r="C50" s="845"/>
      <c r="D50" s="845"/>
    </row>
    <row r="51" spans="1:5" ht="12.75" x14ac:dyDescent="0.2"/>
  </sheetData>
  <mergeCells count="16">
    <mergeCell ref="B45:D45"/>
    <mergeCell ref="B46:D46"/>
    <mergeCell ref="B49:D49"/>
    <mergeCell ref="B50:D50"/>
    <mergeCell ref="B39:D39"/>
    <mergeCell ref="B40:D40"/>
    <mergeCell ref="B41:D41"/>
    <mergeCell ref="B42:D42"/>
    <mergeCell ref="B43:D43"/>
    <mergeCell ref="B44:D44"/>
    <mergeCell ref="B38:D38"/>
    <mergeCell ref="A1:H1"/>
    <mergeCell ref="B34:D34"/>
    <mergeCell ref="B35:D35"/>
    <mergeCell ref="B36:D36"/>
    <mergeCell ref="B37:D37"/>
  </mergeCells>
  <printOptions horizontalCentered="1"/>
  <pageMargins left="0.19685039370078741" right="0.19685039370078741" top="0.59055118110236227" bottom="0.59055118110236227" header="0.39370078740157483" footer="0.19685039370078741"/>
  <pageSetup paperSize="9" scale="72" orientation="landscape" r:id="rId1"/>
  <headerFooter alignWithMargins="0">
    <oddHeader xml:space="preserve">&amp;C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O86"/>
  <sheetViews>
    <sheetView topLeftCell="D1" zoomScale="75" workbookViewId="0">
      <selection activeCell="A87" sqref="A1:O87"/>
    </sheetView>
  </sheetViews>
  <sheetFormatPr defaultRowHeight="12.75" x14ac:dyDescent="0.2"/>
  <cols>
    <col min="1" max="1" width="17.140625" customWidth="1"/>
    <col min="2" max="2" width="9.5703125" customWidth="1"/>
    <col min="4" max="4" width="39.7109375" customWidth="1"/>
    <col min="5" max="5" width="14.5703125" customWidth="1"/>
    <col min="6" max="6" width="13.5703125" customWidth="1"/>
    <col min="7" max="8" width="16.5703125" customWidth="1"/>
    <col min="9" max="9" width="14.42578125" customWidth="1"/>
    <col min="10" max="10" width="17.5703125" customWidth="1"/>
    <col min="11" max="11" width="15.42578125" customWidth="1"/>
    <col min="12" max="12" width="13.140625" customWidth="1"/>
    <col min="13" max="13" width="20.28515625" customWidth="1"/>
    <col min="14" max="14" width="16" customWidth="1"/>
    <col min="15" max="15" width="21.140625" customWidth="1"/>
  </cols>
  <sheetData>
    <row r="1" spans="1:15" x14ac:dyDescent="0.2">
      <c r="A1" s="849" t="s">
        <v>717</v>
      </c>
      <c r="B1" s="849"/>
      <c r="C1" s="849"/>
      <c r="D1" s="849"/>
      <c r="E1" s="849"/>
      <c r="F1" s="849"/>
      <c r="G1" s="849"/>
      <c r="H1" s="849"/>
      <c r="I1" s="849"/>
      <c r="J1" s="849"/>
      <c r="K1" s="850"/>
      <c r="L1" s="850"/>
      <c r="M1" s="850"/>
      <c r="N1" s="850"/>
      <c r="O1" s="850"/>
    </row>
    <row r="2" spans="1:15" ht="15" x14ac:dyDescent="0.25">
      <c r="A2" s="851" t="s">
        <v>562</v>
      </c>
      <c r="B2" s="852" t="s">
        <v>718</v>
      </c>
      <c r="C2" s="854" t="s">
        <v>719</v>
      </c>
      <c r="D2" s="854" t="s">
        <v>653</v>
      </c>
      <c r="E2" s="854" t="s">
        <v>654</v>
      </c>
      <c r="F2" s="852" t="s">
        <v>720</v>
      </c>
      <c r="G2" s="855" t="s">
        <v>721</v>
      </c>
      <c r="H2" s="854" t="s">
        <v>722</v>
      </c>
      <c r="I2" s="854" t="s">
        <v>723</v>
      </c>
      <c r="J2" s="854" t="s">
        <v>724</v>
      </c>
      <c r="K2" s="864" t="s">
        <v>725</v>
      </c>
      <c r="L2" s="864"/>
      <c r="M2" s="864"/>
      <c r="N2" s="864"/>
      <c r="O2" s="855" t="s">
        <v>726</v>
      </c>
    </row>
    <row r="3" spans="1:15" ht="60" x14ac:dyDescent="0.2">
      <c r="A3" s="851"/>
      <c r="B3" s="853"/>
      <c r="C3" s="854"/>
      <c r="D3" s="854"/>
      <c r="E3" s="854"/>
      <c r="F3" s="853"/>
      <c r="G3" s="856"/>
      <c r="H3" s="854"/>
      <c r="I3" s="854"/>
      <c r="J3" s="854"/>
      <c r="K3" s="603" t="s">
        <v>727</v>
      </c>
      <c r="L3" s="604" t="s">
        <v>728</v>
      </c>
      <c r="M3" s="604" t="s">
        <v>729</v>
      </c>
      <c r="N3" s="604" t="s">
        <v>730</v>
      </c>
      <c r="O3" s="857"/>
    </row>
    <row r="4" spans="1:15" ht="25.5" x14ac:dyDescent="0.2">
      <c r="A4" s="605" t="s">
        <v>567</v>
      </c>
      <c r="B4" s="606">
        <v>1</v>
      </c>
      <c r="C4" s="606" t="s">
        <v>658</v>
      </c>
      <c r="D4" s="607" t="s">
        <v>659</v>
      </c>
      <c r="E4" s="608" t="s">
        <v>660</v>
      </c>
      <c r="F4" s="609" t="s">
        <v>731</v>
      </c>
      <c r="G4" s="610">
        <v>3610.6093599999999</v>
      </c>
      <c r="H4" s="611"/>
      <c r="I4" s="612"/>
      <c r="J4" s="610"/>
      <c r="K4" s="610">
        <v>0</v>
      </c>
      <c r="L4" s="610">
        <v>4343.5600809931611</v>
      </c>
      <c r="M4" s="613">
        <v>39510</v>
      </c>
      <c r="N4" s="610">
        <v>996.54823076412401</v>
      </c>
      <c r="O4" s="610">
        <v>0</v>
      </c>
    </row>
    <row r="5" spans="1:15" ht="25.5" x14ac:dyDescent="0.2">
      <c r="A5" s="605" t="s">
        <v>568</v>
      </c>
      <c r="B5" s="606">
        <v>11</v>
      </c>
      <c r="C5" s="606" t="s">
        <v>677</v>
      </c>
      <c r="D5" s="607" t="s">
        <v>732</v>
      </c>
      <c r="E5" s="614">
        <v>36167908</v>
      </c>
      <c r="F5" s="609" t="s">
        <v>733</v>
      </c>
      <c r="G5" s="610">
        <v>0</v>
      </c>
      <c r="H5" s="611"/>
      <c r="I5" s="612"/>
      <c r="J5" s="610"/>
      <c r="K5" s="610">
        <v>48.962209999999999</v>
      </c>
      <c r="L5" s="610">
        <v>49.047249999999998</v>
      </c>
      <c r="M5" s="613">
        <v>39967</v>
      </c>
      <c r="N5" s="610">
        <v>0</v>
      </c>
      <c r="O5" s="610">
        <v>0</v>
      </c>
    </row>
    <row r="6" spans="1:15" ht="25.5" x14ac:dyDescent="0.2">
      <c r="A6" s="605" t="s">
        <v>569</v>
      </c>
      <c r="B6" s="606">
        <v>1</v>
      </c>
      <c r="C6" s="606" t="s">
        <v>658</v>
      </c>
      <c r="D6" s="607" t="s">
        <v>661</v>
      </c>
      <c r="E6" s="608" t="s">
        <v>662</v>
      </c>
      <c r="F6" s="609" t="s">
        <v>731</v>
      </c>
      <c r="G6" s="610">
        <v>8548.7953200000011</v>
      </c>
      <c r="H6" s="615"/>
      <c r="I6" s="616"/>
      <c r="J6" s="610"/>
      <c r="K6" s="610">
        <v>478.75641999999999</v>
      </c>
      <c r="L6" s="610">
        <v>10363.452029999999</v>
      </c>
      <c r="M6" s="613">
        <v>39841</v>
      </c>
      <c r="N6" s="610">
        <v>8457.0058800000006</v>
      </c>
      <c r="O6" s="617">
        <v>2850.2060000000001</v>
      </c>
    </row>
    <row r="7" spans="1:15" x14ac:dyDescent="0.2">
      <c r="A7" s="605" t="s">
        <v>569</v>
      </c>
      <c r="B7" s="606">
        <v>1</v>
      </c>
      <c r="C7" s="606" t="s">
        <v>658</v>
      </c>
      <c r="D7" s="607" t="s">
        <v>663</v>
      </c>
      <c r="E7" s="614">
        <v>31813861</v>
      </c>
      <c r="F7" s="609" t="s">
        <v>731</v>
      </c>
      <c r="G7" s="610">
        <v>23557.147109999998</v>
      </c>
      <c r="H7" s="615"/>
      <c r="I7" s="616"/>
      <c r="J7" s="610"/>
      <c r="K7" s="610">
        <v>0</v>
      </c>
      <c r="L7" s="610">
        <v>0</v>
      </c>
      <c r="M7" s="612"/>
      <c r="N7" s="610">
        <v>0</v>
      </c>
      <c r="O7" s="618">
        <v>11493.31719</v>
      </c>
    </row>
    <row r="8" spans="1:15" x14ac:dyDescent="0.2">
      <c r="A8" s="605" t="s">
        <v>569</v>
      </c>
      <c r="B8" s="619">
        <v>4</v>
      </c>
      <c r="C8" s="606" t="s">
        <v>658</v>
      </c>
      <c r="D8" s="607" t="s">
        <v>673</v>
      </c>
      <c r="E8" s="620">
        <v>30801397</v>
      </c>
      <c r="F8" s="621" t="s">
        <v>733</v>
      </c>
      <c r="G8" s="610">
        <v>159.18706</v>
      </c>
      <c r="H8" s="615"/>
      <c r="I8" s="616"/>
      <c r="J8" s="610"/>
      <c r="K8" s="610">
        <v>0</v>
      </c>
      <c r="L8" s="610">
        <v>0</v>
      </c>
      <c r="M8" s="622"/>
      <c r="N8" s="623">
        <v>0</v>
      </c>
      <c r="O8" s="624">
        <v>0</v>
      </c>
    </row>
    <row r="9" spans="1:15" x14ac:dyDescent="0.2">
      <c r="A9" s="625" t="s">
        <v>570</v>
      </c>
      <c r="B9" s="619">
        <v>8</v>
      </c>
      <c r="C9" s="626" t="s">
        <v>677</v>
      </c>
      <c r="D9" s="607" t="s">
        <v>678</v>
      </c>
      <c r="E9" s="627">
        <v>17335469</v>
      </c>
      <c r="F9" s="621" t="s">
        <v>731</v>
      </c>
      <c r="G9" s="610">
        <v>598.44540000000006</v>
      </c>
      <c r="H9" s="615"/>
      <c r="I9" s="616"/>
      <c r="J9" s="610"/>
      <c r="K9" s="610">
        <v>0</v>
      </c>
      <c r="L9" s="610">
        <v>0</v>
      </c>
      <c r="M9" s="628">
        <v>40458</v>
      </c>
      <c r="N9" s="623">
        <v>7.6346000000000007</v>
      </c>
      <c r="O9" s="629">
        <v>0</v>
      </c>
    </row>
    <row r="10" spans="1:15" ht="25.5" x14ac:dyDescent="0.2">
      <c r="A10" s="630" t="s">
        <v>571</v>
      </c>
      <c r="B10" s="631">
        <v>8</v>
      </c>
      <c r="C10" s="632" t="s">
        <v>677</v>
      </c>
      <c r="D10" s="607" t="s">
        <v>679</v>
      </c>
      <c r="E10" s="620" t="s">
        <v>680</v>
      </c>
      <c r="F10" s="621" t="s">
        <v>731</v>
      </c>
      <c r="G10" s="610">
        <v>673.56943000000001</v>
      </c>
      <c r="H10" s="615"/>
      <c r="I10" s="633"/>
      <c r="J10" s="610"/>
      <c r="K10" s="610">
        <v>6.7227600000000001</v>
      </c>
      <c r="L10" s="610">
        <v>6.7227600000000001</v>
      </c>
      <c r="M10" s="628">
        <v>40476</v>
      </c>
      <c r="N10" s="623">
        <v>0</v>
      </c>
      <c r="O10" s="629">
        <v>0</v>
      </c>
    </row>
    <row r="11" spans="1:15" x14ac:dyDescent="0.2">
      <c r="A11" s="630" t="s">
        <v>571</v>
      </c>
      <c r="B11" s="631">
        <v>9</v>
      </c>
      <c r="C11" s="632" t="s">
        <v>677</v>
      </c>
      <c r="D11" s="634" t="s">
        <v>734</v>
      </c>
      <c r="E11" s="620" t="s">
        <v>735</v>
      </c>
      <c r="F11" s="621" t="s">
        <v>733</v>
      </c>
      <c r="G11" s="610">
        <v>0</v>
      </c>
      <c r="H11" s="615"/>
      <c r="I11" s="633"/>
      <c r="J11" s="610"/>
      <c r="K11" s="610">
        <v>1.1126500000000001</v>
      </c>
      <c r="L11" s="610">
        <v>1.1126500000000001</v>
      </c>
      <c r="M11" s="633">
        <v>40476</v>
      </c>
      <c r="N11" s="617">
        <v>0</v>
      </c>
      <c r="O11" s="617">
        <v>0</v>
      </c>
    </row>
    <row r="12" spans="1:15" x14ac:dyDescent="0.2">
      <c r="A12" s="630" t="s">
        <v>572</v>
      </c>
      <c r="B12" s="619">
        <v>8</v>
      </c>
      <c r="C12" s="626" t="s">
        <v>677</v>
      </c>
      <c r="D12" s="634" t="s">
        <v>681</v>
      </c>
      <c r="E12" s="627">
        <v>17335965</v>
      </c>
      <c r="F12" s="621" t="s">
        <v>736</v>
      </c>
      <c r="G12" s="610">
        <v>1670.04576</v>
      </c>
      <c r="H12" s="615" t="s">
        <v>737</v>
      </c>
      <c r="I12" s="633">
        <v>38873</v>
      </c>
      <c r="J12" s="610">
        <v>232.16613000000001</v>
      </c>
      <c r="K12" s="610">
        <v>1107.7281499999999</v>
      </c>
      <c r="L12" s="610">
        <v>0</v>
      </c>
      <c r="M12" s="635"/>
      <c r="N12" s="623">
        <v>0</v>
      </c>
      <c r="O12" s="623">
        <v>0</v>
      </c>
    </row>
    <row r="13" spans="1:15" x14ac:dyDescent="0.2">
      <c r="A13" s="636"/>
      <c r="B13" s="637"/>
      <c r="C13" s="638"/>
      <c r="D13" s="639"/>
      <c r="E13" s="640"/>
      <c r="F13" s="638"/>
      <c r="G13" s="610">
        <v>0</v>
      </c>
      <c r="H13" s="615" t="s">
        <v>737</v>
      </c>
      <c r="I13" s="633">
        <v>38873</v>
      </c>
      <c r="J13" s="610">
        <v>245.58939000000001</v>
      </c>
      <c r="K13" s="610">
        <v>0</v>
      </c>
      <c r="L13" s="610">
        <v>0</v>
      </c>
      <c r="M13" s="641"/>
      <c r="N13" s="642">
        <v>0</v>
      </c>
      <c r="O13" s="642">
        <v>0</v>
      </c>
    </row>
    <row r="14" spans="1:15" x14ac:dyDescent="0.2">
      <c r="A14" s="636"/>
      <c r="B14" s="637"/>
      <c r="C14" s="638"/>
      <c r="D14" s="639"/>
      <c r="E14" s="640"/>
      <c r="F14" s="638"/>
      <c r="G14" s="610">
        <v>0</v>
      </c>
      <c r="H14" s="615" t="s">
        <v>737</v>
      </c>
      <c r="I14" s="643">
        <v>38856</v>
      </c>
      <c r="J14" s="610">
        <v>79.513570000000001</v>
      </c>
      <c r="K14" s="610">
        <v>0</v>
      </c>
      <c r="L14" s="610">
        <v>0</v>
      </c>
      <c r="M14" s="641"/>
      <c r="N14" s="642">
        <v>0</v>
      </c>
      <c r="O14" s="642">
        <v>0</v>
      </c>
    </row>
    <row r="15" spans="1:15" x14ac:dyDescent="0.2">
      <c r="A15" s="644" t="s">
        <v>572</v>
      </c>
      <c r="B15" s="606">
        <v>8</v>
      </c>
      <c r="C15" s="606" t="s">
        <v>677</v>
      </c>
      <c r="D15" s="612" t="s">
        <v>738</v>
      </c>
      <c r="E15" s="645">
        <v>44455356</v>
      </c>
      <c r="F15" s="606" t="s">
        <v>733</v>
      </c>
      <c r="G15" s="610">
        <v>0</v>
      </c>
      <c r="H15" s="615"/>
      <c r="I15" s="633"/>
      <c r="J15" s="610"/>
      <c r="K15" s="610">
        <v>0</v>
      </c>
      <c r="L15" s="610">
        <v>0</v>
      </c>
      <c r="M15" s="646"/>
      <c r="N15" s="610">
        <v>0</v>
      </c>
      <c r="O15" s="610">
        <v>0</v>
      </c>
    </row>
    <row r="16" spans="1:15" x14ac:dyDescent="0.2">
      <c r="A16" s="625" t="s">
        <v>573</v>
      </c>
      <c r="B16" s="632">
        <v>8</v>
      </c>
      <c r="C16" s="632" t="s">
        <v>677</v>
      </c>
      <c r="D16" s="647" t="s">
        <v>682</v>
      </c>
      <c r="E16" s="620" t="s">
        <v>683</v>
      </c>
      <c r="F16" s="609" t="s">
        <v>736</v>
      </c>
      <c r="G16" s="610">
        <v>1129.46516</v>
      </c>
      <c r="H16" s="615"/>
      <c r="I16" s="616"/>
      <c r="J16" s="610"/>
      <c r="K16" s="610">
        <v>0</v>
      </c>
      <c r="L16" s="610">
        <v>0</v>
      </c>
      <c r="M16" s="612"/>
      <c r="N16" s="610">
        <v>0</v>
      </c>
      <c r="O16" s="610">
        <v>0</v>
      </c>
    </row>
    <row r="17" spans="1:15" x14ac:dyDescent="0.2">
      <c r="A17" s="625" t="s">
        <v>574</v>
      </c>
      <c r="B17" s="632">
        <v>8</v>
      </c>
      <c r="C17" s="632" t="s">
        <v>677</v>
      </c>
      <c r="D17" s="647" t="s">
        <v>739</v>
      </c>
      <c r="E17" s="620" t="s">
        <v>740</v>
      </c>
      <c r="F17" s="609" t="s">
        <v>736</v>
      </c>
      <c r="G17" s="610">
        <v>0</v>
      </c>
      <c r="H17" s="648"/>
      <c r="I17" s="649"/>
      <c r="J17" s="610"/>
      <c r="K17" s="610">
        <v>92.575179999999989</v>
      </c>
      <c r="L17" s="610">
        <v>232.65982</v>
      </c>
      <c r="M17" s="613">
        <v>39748</v>
      </c>
      <c r="N17" s="610">
        <v>219.07986</v>
      </c>
      <c r="O17" s="610">
        <v>0</v>
      </c>
    </row>
    <row r="18" spans="1:15" x14ac:dyDescent="0.2">
      <c r="A18" s="644" t="s">
        <v>575</v>
      </c>
      <c r="B18" s="615">
        <v>10</v>
      </c>
      <c r="C18" s="615" t="s">
        <v>677</v>
      </c>
      <c r="D18" s="650" t="s">
        <v>741</v>
      </c>
      <c r="E18" s="608" t="s">
        <v>742</v>
      </c>
      <c r="F18" s="609" t="s">
        <v>736</v>
      </c>
      <c r="G18" s="610">
        <v>0</v>
      </c>
      <c r="H18" s="651"/>
      <c r="I18" s="652"/>
      <c r="J18" s="610"/>
      <c r="K18" s="610">
        <v>3.4605399999999999</v>
      </c>
      <c r="L18" s="610">
        <v>2.9765600000000001</v>
      </c>
      <c r="M18" s="653">
        <v>39903</v>
      </c>
      <c r="N18" s="654">
        <v>9.5355499999999989</v>
      </c>
      <c r="O18" s="610">
        <v>0</v>
      </c>
    </row>
    <row r="19" spans="1:15" x14ac:dyDescent="0.2">
      <c r="A19" s="644" t="s">
        <v>576</v>
      </c>
      <c r="B19" s="606">
        <v>1</v>
      </c>
      <c r="C19" s="606" t="s">
        <v>658</v>
      </c>
      <c r="D19" s="650" t="s">
        <v>664</v>
      </c>
      <c r="E19" s="608" t="s">
        <v>665</v>
      </c>
      <c r="F19" s="609" t="s">
        <v>731</v>
      </c>
      <c r="G19" s="610">
        <v>5610.8655999999992</v>
      </c>
      <c r="H19" s="612"/>
      <c r="I19" s="612"/>
      <c r="J19" s="610"/>
      <c r="K19" s="610">
        <v>216.92169000000001</v>
      </c>
      <c r="L19" s="610">
        <v>216.92169000000001</v>
      </c>
      <c r="M19" s="655">
        <v>39538</v>
      </c>
      <c r="N19" s="656">
        <v>413.98602</v>
      </c>
      <c r="O19" s="617">
        <v>1401.296</v>
      </c>
    </row>
    <row r="20" spans="1:15" x14ac:dyDescent="0.2">
      <c r="A20" s="644" t="s">
        <v>576</v>
      </c>
      <c r="B20" s="606">
        <v>7</v>
      </c>
      <c r="C20" s="606" t="s">
        <v>658</v>
      </c>
      <c r="D20" s="650" t="s">
        <v>743</v>
      </c>
      <c r="E20" s="608" t="s">
        <v>744</v>
      </c>
      <c r="F20" s="609" t="s">
        <v>733</v>
      </c>
      <c r="G20" s="610">
        <v>0</v>
      </c>
      <c r="H20" s="612"/>
      <c r="I20" s="612"/>
      <c r="J20" s="610"/>
      <c r="K20" s="610">
        <v>7.9579999999999998E-2</v>
      </c>
      <c r="L20" s="610">
        <v>7.9579999999999998E-2</v>
      </c>
      <c r="M20" s="655">
        <v>40226</v>
      </c>
      <c r="N20" s="657">
        <v>0</v>
      </c>
      <c r="O20" s="610">
        <v>0</v>
      </c>
    </row>
    <row r="21" spans="1:15" x14ac:dyDescent="0.2">
      <c r="A21" s="644" t="s">
        <v>578</v>
      </c>
      <c r="B21" s="615">
        <v>10</v>
      </c>
      <c r="C21" s="615" t="s">
        <v>677</v>
      </c>
      <c r="D21" s="650" t="s">
        <v>745</v>
      </c>
      <c r="E21" s="608" t="s">
        <v>746</v>
      </c>
      <c r="F21" s="609" t="s">
        <v>736</v>
      </c>
      <c r="G21" s="610">
        <v>0</v>
      </c>
      <c r="H21" s="615"/>
      <c r="I21" s="615"/>
      <c r="J21" s="610"/>
      <c r="K21" s="610">
        <v>50.36262696673969</v>
      </c>
      <c r="L21" s="610">
        <v>109.20100577574189</v>
      </c>
      <c r="M21" s="613">
        <v>39643</v>
      </c>
      <c r="N21" s="657">
        <v>2.9077872933678549E-2</v>
      </c>
      <c r="O21" s="610">
        <v>0</v>
      </c>
    </row>
    <row r="22" spans="1:15" ht="25.5" x14ac:dyDescent="0.2">
      <c r="A22" s="658" t="s">
        <v>578</v>
      </c>
      <c r="B22" s="615">
        <v>10</v>
      </c>
      <c r="C22" s="615" t="s">
        <v>677</v>
      </c>
      <c r="D22" s="650" t="s">
        <v>747</v>
      </c>
      <c r="E22" s="608" t="s">
        <v>748</v>
      </c>
      <c r="F22" s="609" t="s">
        <v>736</v>
      </c>
      <c r="G22" s="610">
        <v>0</v>
      </c>
      <c r="H22" s="615"/>
      <c r="I22" s="615"/>
      <c r="J22" s="610"/>
      <c r="K22" s="610">
        <v>7.2512115780389019E-2</v>
      </c>
      <c r="L22" s="610">
        <v>0</v>
      </c>
      <c r="M22" s="613">
        <v>39722</v>
      </c>
      <c r="N22" s="657">
        <v>0.13602867954590719</v>
      </c>
      <c r="O22" s="610">
        <v>0</v>
      </c>
    </row>
    <row r="23" spans="1:15" x14ac:dyDescent="0.2">
      <c r="A23" s="658" t="s">
        <v>578</v>
      </c>
      <c r="B23" s="615">
        <v>4</v>
      </c>
      <c r="C23" s="615" t="s">
        <v>658</v>
      </c>
      <c r="D23" s="650" t="s">
        <v>749</v>
      </c>
      <c r="E23" s="608" t="s">
        <v>750</v>
      </c>
      <c r="F23" s="609" t="s">
        <v>733</v>
      </c>
      <c r="G23" s="610">
        <v>0</v>
      </c>
      <c r="H23" s="615"/>
      <c r="I23" s="615"/>
      <c r="J23" s="610"/>
      <c r="K23" s="610">
        <v>49.088246033326691</v>
      </c>
      <c r="L23" s="610">
        <v>49.088246033326691</v>
      </c>
      <c r="M23" s="613">
        <v>39722</v>
      </c>
      <c r="N23" s="657">
        <v>0.22239925645621722</v>
      </c>
      <c r="O23" s="610">
        <v>0</v>
      </c>
    </row>
    <row r="24" spans="1:15" ht="25.5" x14ac:dyDescent="0.2">
      <c r="A24" s="644" t="s">
        <v>579</v>
      </c>
      <c r="B24" s="606">
        <v>8</v>
      </c>
      <c r="C24" s="606" t="s">
        <v>677</v>
      </c>
      <c r="D24" s="607" t="s">
        <v>684</v>
      </c>
      <c r="E24" s="614">
        <v>17336163</v>
      </c>
      <c r="F24" s="609" t="s">
        <v>733</v>
      </c>
      <c r="G24" s="610">
        <v>863.87130000000002</v>
      </c>
      <c r="H24" s="606"/>
      <c r="I24" s="613"/>
      <c r="J24" s="610"/>
      <c r="K24" s="610">
        <v>0</v>
      </c>
      <c r="L24" s="610">
        <v>151.06071</v>
      </c>
      <c r="M24" s="613">
        <v>39673</v>
      </c>
      <c r="N24" s="610">
        <v>0</v>
      </c>
      <c r="O24" s="659">
        <v>590.99317000000008</v>
      </c>
    </row>
    <row r="25" spans="1:15" ht="25.5" x14ac:dyDescent="0.2">
      <c r="A25" s="660" t="s">
        <v>582</v>
      </c>
      <c r="B25" s="661">
        <v>12</v>
      </c>
      <c r="C25" s="662" t="s">
        <v>677</v>
      </c>
      <c r="D25" s="663" t="s">
        <v>751</v>
      </c>
      <c r="E25" s="612">
        <v>35581778</v>
      </c>
      <c r="F25" s="664" t="s">
        <v>733</v>
      </c>
      <c r="G25" s="610">
        <v>0</v>
      </c>
      <c r="H25" s="648"/>
      <c r="I25" s="649"/>
      <c r="J25" s="610"/>
      <c r="K25" s="610">
        <v>3.0073400000000001</v>
      </c>
      <c r="L25" s="610">
        <v>2.8410900000000003</v>
      </c>
      <c r="M25" s="613">
        <v>40094</v>
      </c>
      <c r="N25" s="610">
        <v>322.86203</v>
      </c>
      <c r="O25" s="610">
        <v>0</v>
      </c>
    </row>
    <row r="26" spans="1:15" x14ac:dyDescent="0.2">
      <c r="A26" s="660" t="s">
        <v>582</v>
      </c>
      <c r="B26" s="661">
        <v>11</v>
      </c>
      <c r="C26" s="662" t="s">
        <v>677</v>
      </c>
      <c r="D26" s="663" t="s">
        <v>752</v>
      </c>
      <c r="E26" s="612">
        <v>35581000</v>
      </c>
      <c r="F26" s="664" t="s">
        <v>733</v>
      </c>
      <c r="G26" s="610">
        <v>0</v>
      </c>
      <c r="H26" s="648"/>
      <c r="I26" s="649"/>
      <c r="J26" s="610"/>
      <c r="K26" s="610">
        <v>3.168E-2</v>
      </c>
      <c r="L26" s="610">
        <v>3.168E-2</v>
      </c>
      <c r="M26" s="613">
        <v>40078</v>
      </c>
      <c r="N26" s="610">
        <v>31.680250000000001</v>
      </c>
      <c r="O26" s="610">
        <v>0</v>
      </c>
    </row>
    <row r="27" spans="1:15" x14ac:dyDescent="0.2">
      <c r="A27" s="660" t="s">
        <v>583</v>
      </c>
      <c r="B27" s="661">
        <v>1</v>
      </c>
      <c r="C27" s="662" t="s">
        <v>658</v>
      </c>
      <c r="D27" s="663" t="s">
        <v>753</v>
      </c>
      <c r="E27" s="665">
        <v>17336007</v>
      </c>
      <c r="F27" s="664" t="s">
        <v>733</v>
      </c>
      <c r="G27" s="610">
        <v>0</v>
      </c>
      <c r="H27" s="648"/>
      <c r="I27" s="649"/>
      <c r="J27" s="610"/>
      <c r="K27" s="610">
        <v>3.1660000000000001E-2</v>
      </c>
      <c r="L27" s="610">
        <v>3.1660000000000001E-2</v>
      </c>
      <c r="M27" s="655">
        <v>39846</v>
      </c>
      <c r="N27" s="610">
        <v>0</v>
      </c>
      <c r="O27" s="610">
        <v>0</v>
      </c>
    </row>
    <row r="28" spans="1:15" ht="25.5" x14ac:dyDescent="0.2">
      <c r="A28" s="605" t="s">
        <v>583</v>
      </c>
      <c r="B28" s="606">
        <v>10</v>
      </c>
      <c r="C28" s="606" t="s">
        <v>677</v>
      </c>
      <c r="D28" s="607" t="s">
        <v>754</v>
      </c>
      <c r="E28" s="666">
        <v>17336015</v>
      </c>
      <c r="F28" s="606" t="s">
        <v>733</v>
      </c>
      <c r="G28" s="610">
        <v>0</v>
      </c>
      <c r="H28" s="667"/>
      <c r="I28" s="649"/>
      <c r="J28" s="610"/>
      <c r="K28" s="610">
        <v>2.2550000000000001E-2</v>
      </c>
      <c r="L28" s="610">
        <v>2.2550000000000001E-2</v>
      </c>
      <c r="M28" s="633">
        <v>39780</v>
      </c>
      <c r="N28" s="617">
        <v>0</v>
      </c>
      <c r="O28" s="617">
        <v>0</v>
      </c>
    </row>
    <row r="29" spans="1:15" x14ac:dyDescent="0.2">
      <c r="A29" s="605" t="s">
        <v>584</v>
      </c>
      <c r="B29" s="606">
        <v>10</v>
      </c>
      <c r="C29" s="606" t="s">
        <v>677</v>
      </c>
      <c r="D29" s="607" t="s">
        <v>755</v>
      </c>
      <c r="E29" s="666">
        <v>35606347</v>
      </c>
      <c r="F29" s="606" t="s">
        <v>733</v>
      </c>
      <c r="G29" s="610">
        <v>0</v>
      </c>
      <c r="H29" s="648"/>
      <c r="I29" s="649"/>
      <c r="J29" s="610"/>
      <c r="K29" s="610">
        <v>8.1869999999999998E-2</v>
      </c>
      <c r="L29" s="610">
        <v>8.1869999999999998E-2</v>
      </c>
      <c r="M29" s="613">
        <v>39777</v>
      </c>
      <c r="N29" s="610">
        <v>0</v>
      </c>
      <c r="O29" s="617">
        <v>0</v>
      </c>
    </row>
    <row r="30" spans="1:15" x14ac:dyDescent="0.2">
      <c r="A30" s="605" t="s">
        <v>584</v>
      </c>
      <c r="B30" s="606">
        <v>9</v>
      </c>
      <c r="C30" s="606" t="s">
        <v>677</v>
      </c>
      <c r="D30" s="607" t="s">
        <v>756</v>
      </c>
      <c r="E30" s="666">
        <v>17336139</v>
      </c>
      <c r="F30" s="606" t="s">
        <v>733</v>
      </c>
      <c r="G30" s="610">
        <v>0</v>
      </c>
      <c r="H30" s="648"/>
      <c r="I30" s="649"/>
      <c r="J30" s="610"/>
      <c r="K30" s="610">
        <v>0.22374000000000002</v>
      </c>
      <c r="L30" s="610">
        <v>0.22340000000000002</v>
      </c>
      <c r="M30" s="613">
        <v>39777</v>
      </c>
      <c r="N30" s="610">
        <v>0</v>
      </c>
      <c r="O30" s="617">
        <v>0</v>
      </c>
    </row>
    <row r="31" spans="1:15" x14ac:dyDescent="0.2">
      <c r="A31" s="625" t="s">
        <v>585</v>
      </c>
      <c r="B31" s="626">
        <v>11</v>
      </c>
      <c r="C31" s="626" t="s">
        <v>677</v>
      </c>
      <c r="D31" s="647" t="s">
        <v>695</v>
      </c>
      <c r="E31" s="668">
        <v>36167991</v>
      </c>
      <c r="F31" s="669" t="s">
        <v>757</v>
      </c>
      <c r="G31" s="610">
        <v>22.832409999999999</v>
      </c>
      <c r="H31" s="670"/>
      <c r="I31" s="671"/>
      <c r="J31" s="610"/>
      <c r="K31" s="610">
        <v>4.0400000000000002E-3</v>
      </c>
      <c r="L31" s="610">
        <v>4.0400000000000002E-3</v>
      </c>
      <c r="M31" s="628">
        <v>40150</v>
      </c>
      <c r="N31" s="623">
        <v>0</v>
      </c>
      <c r="O31" s="629">
        <v>0</v>
      </c>
    </row>
    <row r="32" spans="1:15" ht="25.5" x14ac:dyDescent="0.2">
      <c r="A32" s="630" t="s">
        <v>586</v>
      </c>
      <c r="B32" s="619">
        <v>8</v>
      </c>
      <c r="C32" s="626" t="s">
        <v>677</v>
      </c>
      <c r="D32" s="634" t="s">
        <v>685</v>
      </c>
      <c r="E32" s="620" t="s">
        <v>686</v>
      </c>
      <c r="F32" s="672" t="s">
        <v>731</v>
      </c>
      <c r="G32" s="610">
        <v>3948.5947200000001</v>
      </c>
      <c r="H32" s="631"/>
      <c r="I32" s="673"/>
      <c r="J32" s="610"/>
      <c r="K32" s="610">
        <v>0</v>
      </c>
      <c r="L32" s="610">
        <v>0</v>
      </c>
      <c r="M32" s="674"/>
      <c r="N32" s="623">
        <v>0</v>
      </c>
      <c r="O32" s="675">
        <v>2791.2977099999998</v>
      </c>
    </row>
    <row r="33" spans="1:15" x14ac:dyDescent="0.2">
      <c r="A33" s="676"/>
      <c r="B33" s="677"/>
      <c r="C33" s="661"/>
      <c r="D33" s="678"/>
      <c r="E33" s="679"/>
      <c r="F33" s="680"/>
      <c r="G33" s="610">
        <v>0</v>
      </c>
      <c r="H33" s="681"/>
      <c r="I33" s="649"/>
      <c r="J33" s="610"/>
      <c r="K33" s="610">
        <v>0</v>
      </c>
      <c r="L33" s="610">
        <v>0</v>
      </c>
      <c r="M33" s="682"/>
      <c r="N33" s="654">
        <v>0</v>
      </c>
      <c r="O33" s="683">
        <v>0</v>
      </c>
    </row>
    <row r="34" spans="1:15" ht="25.5" x14ac:dyDescent="0.2">
      <c r="A34" s="676" t="s">
        <v>586</v>
      </c>
      <c r="B34" s="661">
        <v>11</v>
      </c>
      <c r="C34" s="661" t="s">
        <v>677</v>
      </c>
      <c r="D34" s="684" t="s">
        <v>696</v>
      </c>
      <c r="E34" s="679" t="s">
        <v>697</v>
      </c>
      <c r="F34" s="685" t="s">
        <v>731</v>
      </c>
      <c r="G34" s="610">
        <v>1047.0712800000001</v>
      </c>
      <c r="H34" s="648" t="s">
        <v>758</v>
      </c>
      <c r="I34" s="686">
        <v>40709</v>
      </c>
      <c r="J34" s="610">
        <v>953.44416000000001</v>
      </c>
      <c r="K34" s="610">
        <v>0</v>
      </c>
      <c r="L34" s="610">
        <v>0</v>
      </c>
      <c r="M34" s="687"/>
      <c r="N34" s="654">
        <v>0</v>
      </c>
      <c r="O34" s="688">
        <v>501.19074999999998</v>
      </c>
    </row>
    <row r="35" spans="1:15" ht="25.5" x14ac:dyDescent="0.2">
      <c r="A35" s="644" t="s">
        <v>587</v>
      </c>
      <c r="B35" s="606">
        <v>1</v>
      </c>
      <c r="C35" s="606" t="s">
        <v>658</v>
      </c>
      <c r="D35" s="607" t="s">
        <v>666</v>
      </c>
      <c r="E35" s="608" t="s">
        <v>667</v>
      </c>
      <c r="F35" s="609" t="s">
        <v>731</v>
      </c>
      <c r="G35" s="610">
        <v>442.17525000000001</v>
      </c>
      <c r="H35" s="615"/>
      <c r="I35" s="616"/>
      <c r="J35" s="610"/>
      <c r="K35" s="610">
        <v>0</v>
      </c>
      <c r="L35" s="610">
        <v>0</v>
      </c>
      <c r="M35" s="612"/>
      <c r="N35" s="610">
        <v>0</v>
      </c>
      <c r="O35" s="617">
        <v>3149.3463299999999</v>
      </c>
    </row>
    <row r="36" spans="1:15" ht="25.5" x14ac:dyDescent="0.2">
      <c r="A36" s="605" t="s">
        <v>588</v>
      </c>
      <c r="B36" s="615">
        <v>8</v>
      </c>
      <c r="C36" s="615" t="s">
        <v>677</v>
      </c>
      <c r="D36" s="650" t="s">
        <v>687</v>
      </c>
      <c r="E36" s="614">
        <v>17335795</v>
      </c>
      <c r="F36" s="609" t="s">
        <v>733</v>
      </c>
      <c r="G36" s="610">
        <v>2638.0412299999998</v>
      </c>
      <c r="H36" s="606"/>
      <c r="I36" s="666"/>
      <c r="J36" s="610"/>
      <c r="K36" s="610">
        <v>0</v>
      </c>
      <c r="L36" s="610">
        <v>0</v>
      </c>
      <c r="M36" s="612"/>
      <c r="N36" s="610">
        <v>0</v>
      </c>
      <c r="O36" s="610">
        <v>834.54299000000003</v>
      </c>
    </row>
    <row r="37" spans="1:15" x14ac:dyDescent="0.2">
      <c r="A37" s="605" t="s">
        <v>589</v>
      </c>
      <c r="B37" s="606">
        <v>8</v>
      </c>
      <c r="C37" s="606" t="s">
        <v>677</v>
      </c>
      <c r="D37" s="650" t="s">
        <v>759</v>
      </c>
      <c r="E37" s="608" t="s">
        <v>760</v>
      </c>
      <c r="F37" s="609" t="s">
        <v>736</v>
      </c>
      <c r="G37" s="610">
        <v>0</v>
      </c>
      <c r="H37" s="606"/>
      <c r="I37" s="666"/>
      <c r="J37" s="610"/>
      <c r="K37" s="610">
        <v>25.41001</v>
      </c>
      <c r="L37" s="610">
        <v>104.27731</v>
      </c>
      <c r="M37" s="613">
        <v>39534</v>
      </c>
      <c r="N37" s="610">
        <v>201.66673</v>
      </c>
      <c r="O37" s="610">
        <v>0</v>
      </c>
    </row>
    <row r="38" spans="1:15" x14ac:dyDescent="0.2">
      <c r="A38" s="625" t="s">
        <v>589</v>
      </c>
      <c r="B38" s="606">
        <v>10</v>
      </c>
      <c r="C38" s="606" t="s">
        <v>677</v>
      </c>
      <c r="D38" s="607" t="s">
        <v>761</v>
      </c>
      <c r="E38" s="608" t="s">
        <v>762</v>
      </c>
      <c r="F38" s="606" t="s">
        <v>736</v>
      </c>
      <c r="G38" s="610">
        <v>0</v>
      </c>
      <c r="H38" s="612"/>
      <c r="I38" s="639"/>
      <c r="J38" s="610"/>
      <c r="K38" s="610">
        <v>0</v>
      </c>
      <c r="L38" s="610">
        <v>0.28141000000000005</v>
      </c>
      <c r="M38" s="628">
        <v>40109</v>
      </c>
      <c r="N38" s="623">
        <v>0</v>
      </c>
      <c r="O38" s="610">
        <v>0</v>
      </c>
    </row>
    <row r="39" spans="1:15" ht="25.5" x14ac:dyDescent="0.2">
      <c r="A39" s="605" t="s">
        <v>590</v>
      </c>
      <c r="B39" s="615">
        <v>8</v>
      </c>
      <c r="C39" s="615" t="s">
        <v>677</v>
      </c>
      <c r="D39" s="607" t="s">
        <v>688</v>
      </c>
      <c r="E39" s="614">
        <v>36597341</v>
      </c>
      <c r="F39" s="609" t="s">
        <v>731</v>
      </c>
      <c r="G39" s="610">
        <v>269.99998999999997</v>
      </c>
      <c r="H39" s="612"/>
      <c r="I39" s="666"/>
      <c r="J39" s="610"/>
      <c r="K39" s="610">
        <v>11.40123</v>
      </c>
      <c r="L39" s="610">
        <v>11.40123</v>
      </c>
      <c r="M39" s="613">
        <v>39562</v>
      </c>
      <c r="N39" s="610">
        <v>0</v>
      </c>
      <c r="O39" s="610">
        <v>0</v>
      </c>
    </row>
    <row r="40" spans="1:15" x14ac:dyDescent="0.2">
      <c r="A40" s="644" t="s">
        <v>590</v>
      </c>
      <c r="B40" s="606">
        <v>11</v>
      </c>
      <c r="C40" s="606" t="s">
        <v>677</v>
      </c>
      <c r="D40" s="607" t="s">
        <v>698</v>
      </c>
      <c r="E40" s="666">
        <v>37954032</v>
      </c>
      <c r="F40" s="606" t="s">
        <v>731</v>
      </c>
      <c r="G40" s="610">
        <v>101.17291</v>
      </c>
      <c r="H40" s="612"/>
      <c r="I40" s="612"/>
      <c r="J40" s="610"/>
      <c r="K40" s="610">
        <v>1.304E-2</v>
      </c>
      <c r="L40" s="610">
        <v>1.304E-2</v>
      </c>
      <c r="M40" s="613">
        <v>39562</v>
      </c>
      <c r="N40" s="610">
        <v>0</v>
      </c>
      <c r="O40" s="610">
        <v>0</v>
      </c>
    </row>
    <row r="41" spans="1:15" ht="25.5" x14ac:dyDescent="0.2">
      <c r="A41" s="644" t="s">
        <v>590</v>
      </c>
      <c r="B41" s="606">
        <v>5</v>
      </c>
      <c r="C41" s="606" t="s">
        <v>658</v>
      </c>
      <c r="D41" s="607" t="s">
        <v>763</v>
      </c>
      <c r="E41" s="666">
        <v>17335949</v>
      </c>
      <c r="F41" s="606" t="s">
        <v>733</v>
      </c>
      <c r="G41" s="610">
        <v>0</v>
      </c>
      <c r="H41" s="612"/>
      <c r="I41" s="612"/>
      <c r="J41" s="610"/>
      <c r="K41" s="610">
        <v>69.743110000000001</v>
      </c>
      <c r="L41" s="610">
        <v>69.743110000000001</v>
      </c>
      <c r="M41" s="613">
        <v>39552</v>
      </c>
      <c r="N41" s="610">
        <v>174.61481000000001</v>
      </c>
      <c r="O41" s="610">
        <v>0</v>
      </c>
    </row>
    <row r="42" spans="1:15" x14ac:dyDescent="0.2">
      <c r="A42" s="644" t="s">
        <v>590</v>
      </c>
      <c r="B42" s="606">
        <v>9</v>
      </c>
      <c r="C42" s="606" t="s">
        <v>677</v>
      </c>
      <c r="D42" s="607" t="s">
        <v>764</v>
      </c>
      <c r="E42" s="608" t="s">
        <v>765</v>
      </c>
      <c r="F42" s="609" t="s">
        <v>736</v>
      </c>
      <c r="G42" s="610">
        <v>0</v>
      </c>
      <c r="H42" s="612"/>
      <c r="I42" s="612"/>
      <c r="J42" s="610"/>
      <c r="K42" s="610">
        <v>3.9029400000000001</v>
      </c>
      <c r="L42" s="610">
        <v>3.9029400000000001</v>
      </c>
      <c r="M42" s="613">
        <v>39583</v>
      </c>
      <c r="N42" s="610">
        <v>4.6100000000000002E-2</v>
      </c>
      <c r="O42" s="610">
        <v>0</v>
      </c>
    </row>
    <row r="43" spans="1:15" ht="25.5" x14ac:dyDescent="0.2">
      <c r="A43" s="644" t="s">
        <v>590</v>
      </c>
      <c r="B43" s="606">
        <v>11</v>
      </c>
      <c r="C43" s="606" t="s">
        <v>677</v>
      </c>
      <c r="D43" s="607" t="s">
        <v>766</v>
      </c>
      <c r="E43" s="608" t="s">
        <v>767</v>
      </c>
      <c r="F43" s="609" t="s">
        <v>733</v>
      </c>
      <c r="G43" s="610">
        <v>0</v>
      </c>
      <c r="H43" s="612"/>
      <c r="I43" s="612"/>
      <c r="J43" s="610"/>
      <c r="K43" s="610">
        <v>0</v>
      </c>
      <c r="L43" s="610">
        <v>5.6320600000000001</v>
      </c>
      <c r="M43" s="628">
        <v>39510</v>
      </c>
      <c r="N43" s="623">
        <v>0.11284999999999999</v>
      </c>
      <c r="O43" s="623">
        <v>0</v>
      </c>
    </row>
    <row r="44" spans="1:15" x14ac:dyDescent="0.2">
      <c r="A44" s="605" t="s">
        <v>591</v>
      </c>
      <c r="B44" s="615">
        <v>8</v>
      </c>
      <c r="C44" s="615" t="s">
        <v>677</v>
      </c>
      <c r="D44" s="667" t="s">
        <v>691</v>
      </c>
      <c r="E44" s="608" t="s">
        <v>692</v>
      </c>
      <c r="F44" s="609" t="s">
        <v>736</v>
      </c>
      <c r="G44" s="610">
        <v>468.41188</v>
      </c>
      <c r="H44" s="615"/>
      <c r="I44" s="689"/>
      <c r="J44" s="610"/>
      <c r="K44" s="610">
        <v>0</v>
      </c>
      <c r="L44" s="610">
        <v>0</v>
      </c>
      <c r="M44" s="646"/>
      <c r="N44" s="610">
        <v>0</v>
      </c>
      <c r="O44" s="610">
        <v>0</v>
      </c>
    </row>
    <row r="45" spans="1:15" x14ac:dyDescent="0.2">
      <c r="A45" s="605" t="s">
        <v>591</v>
      </c>
      <c r="B45" s="606">
        <v>8</v>
      </c>
      <c r="C45" s="615" t="s">
        <v>677</v>
      </c>
      <c r="D45" s="667" t="s">
        <v>689</v>
      </c>
      <c r="E45" s="608" t="s">
        <v>690</v>
      </c>
      <c r="F45" s="609" t="s">
        <v>731</v>
      </c>
      <c r="G45" s="610">
        <v>1559.5895399999999</v>
      </c>
      <c r="H45" s="615"/>
      <c r="I45" s="689"/>
      <c r="J45" s="610"/>
      <c r="K45" s="610">
        <v>0</v>
      </c>
      <c r="L45" s="610">
        <v>0</v>
      </c>
      <c r="M45" s="612"/>
      <c r="N45" s="610">
        <v>0</v>
      </c>
      <c r="O45" s="617">
        <v>665.32184999999993</v>
      </c>
    </row>
    <row r="46" spans="1:15" x14ac:dyDescent="0.2">
      <c r="A46" s="676" t="s">
        <v>592</v>
      </c>
      <c r="B46" s="661">
        <v>8</v>
      </c>
      <c r="C46" s="661" t="s">
        <v>677</v>
      </c>
      <c r="D46" s="684" t="s">
        <v>768</v>
      </c>
      <c r="E46" s="690" t="s">
        <v>769</v>
      </c>
      <c r="F46" s="661" t="s">
        <v>736</v>
      </c>
      <c r="G46" s="610">
        <v>0</v>
      </c>
      <c r="H46" s="648"/>
      <c r="I46" s="691"/>
      <c r="J46" s="610"/>
      <c r="K46" s="610">
        <v>166.82998000000001</v>
      </c>
      <c r="L46" s="610">
        <v>167.67281</v>
      </c>
      <c r="M46" s="653">
        <v>39700</v>
      </c>
      <c r="N46" s="654">
        <v>325.59449999999998</v>
      </c>
      <c r="O46" s="654">
        <v>0</v>
      </c>
    </row>
    <row r="47" spans="1:15" ht="25.5" x14ac:dyDescent="0.2">
      <c r="A47" s="676" t="s">
        <v>593</v>
      </c>
      <c r="B47" s="661">
        <v>12</v>
      </c>
      <c r="C47" s="661" t="s">
        <v>677</v>
      </c>
      <c r="D47" s="684" t="s">
        <v>770</v>
      </c>
      <c r="E47" s="612">
        <v>37886851</v>
      </c>
      <c r="F47" s="661" t="s">
        <v>733</v>
      </c>
      <c r="G47" s="610">
        <v>0</v>
      </c>
      <c r="H47" s="615"/>
      <c r="I47" s="689"/>
      <c r="J47" s="610"/>
      <c r="K47" s="610">
        <v>0.74702000000000002</v>
      </c>
      <c r="L47" s="610">
        <v>0.74702000000000002</v>
      </c>
      <c r="M47" s="613">
        <v>40168</v>
      </c>
      <c r="N47" s="610">
        <v>0</v>
      </c>
      <c r="O47" s="654">
        <v>0</v>
      </c>
    </row>
    <row r="48" spans="1:15" x14ac:dyDescent="0.2">
      <c r="A48" s="605" t="s">
        <v>596</v>
      </c>
      <c r="B48" s="615">
        <v>8</v>
      </c>
      <c r="C48" s="615" t="s">
        <v>677</v>
      </c>
      <c r="D48" s="607" t="s">
        <v>771</v>
      </c>
      <c r="E48" s="666">
        <v>17335396</v>
      </c>
      <c r="F48" s="606" t="s">
        <v>736</v>
      </c>
      <c r="G48" s="610">
        <v>0</v>
      </c>
      <c r="H48" s="612"/>
      <c r="I48" s="666"/>
      <c r="J48" s="610"/>
      <c r="K48" s="610">
        <v>0</v>
      </c>
      <c r="L48" s="610">
        <v>380.71489000000003</v>
      </c>
      <c r="M48" s="613">
        <v>39563</v>
      </c>
      <c r="N48" s="610">
        <v>773.28695999999991</v>
      </c>
      <c r="O48" s="610">
        <v>0</v>
      </c>
    </row>
    <row r="49" spans="1:15" x14ac:dyDescent="0.2">
      <c r="A49" s="644" t="s">
        <v>596</v>
      </c>
      <c r="B49" s="606">
        <v>8</v>
      </c>
      <c r="C49" s="606" t="s">
        <v>677</v>
      </c>
      <c r="D49" s="692" t="s">
        <v>693</v>
      </c>
      <c r="E49" s="612">
        <v>36597376</v>
      </c>
      <c r="F49" s="606" t="s">
        <v>731</v>
      </c>
      <c r="G49" s="610">
        <v>246.47329000000002</v>
      </c>
      <c r="H49" s="612"/>
      <c r="I49" s="666"/>
      <c r="J49" s="610"/>
      <c r="K49" s="610">
        <v>0.14152000000000001</v>
      </c>
      <c r="L49" s="610">
        <v>0.14152000000000001</v>
      </c>
      <c r="M49" s="613">
        <v>40190</v>
      </c>
      <c r="N49" s="610">
        <v>0.64344000000000001</v>
      </c>
      <c r="O49" s="610">
        <v>0</v>
      </c>
    </row>
    <row r="50" spans="1:15" x14ac:dyDescent="0.2">
      <c r="A50" s="644" t="s">
        <v>597</v>
      </c>
      <c r="B50" s="606">
        <v>1</v>
      </c>
      <c r="C50" s="606" t="s">
        <v>658</v>
      </c>
      <c r="D50" s="692" t="s">
        <v>668</v>
      </c>
      <c r="E50" s="608" t="s">
        <v>669</v>
      </c>
      <c r="F50" s="606" t="s">
        <v>731</v>
      </c>
      <c r="G50" s="610">
        <v>1892.0668400000002</v>
      </c>
      <c r="H50" s="612"/>
      <c r="I50" s="666"/>
      <c r="J50" s="610"/>
      <c r="K50" s="610">
        <v>0</v>
      </c>
      <c r="L50" s="610">
        <v>0</v>
      </c>
      <c r="M50" s="613"/>
      <c r="N50" s="610">
        <v>0</v>
      </c>
      <c r="O50" s="617">
        <v>906.79600000000005</v>
      </c>
    </row>
    <row r="51" spans="1:15" x14ac:dyDescent="0.2">
      <c r="A51" s="644" t="s">
        <v>598</v>
      </c>
      <c r="B51" s="606">
        <v>1</v>
      </c>
      <c r="C51" s="606" t="s">
        <v>658</v>
      </c>
      <c r="D51" s="607" t="s">
        <v>670</v>
      </c>
      <c r="E51" s="608" t="s">
        <v>671</v>
      </c>
      <c r="F51" s="609" t="s">
        <v>731</v>
      </c>
      <c r="G51" s="610">
        <v>1950.3604499999999</v>
      </c>
      <c r="H51" s="606"/>
      <c r="I51" s="666"/>
      <c r="J51" s="610"/>
      <c r="K51" s="610">
        <v>0</v>
      </c>
      <c r="L51" s="610">
        <v>0</v>
      </c>
      <c r="M51" s="612"/>
      <c r="N51" s="610">
        <v>0</v>
      </c>
      <c r="O51" s="617">
        <v>1840.44</v>
      </c>
    </row>
    <row r="52" spans="1:15" x14ac:dyDescent="0.2">
      <c r="A52" s="644" t="s">
        <v>598</v>
      </c>
      <c r="B52" s="606">
        <v>11</v>
      </c>
      <c r="C52" s="606" t="s">
        <v>677</v>
      </c>
      <c r="D52" s="607" t="s">
        <v>772</v>
      </c>
      <c r="E52" s="666">
        <v>36084221</v>
      </c>
      <c r="F52" s="609" t="s">
        <v>733</v>
      </c>
      <c r="G52" s="610">
        <v>0</v>
      </c>
      <c r="H52" s="606"/>
      <c r="I52" s="666"/>
      <c r="J52" s="610"/>
      <c r="K52" s="610">
        <v>33.752789999999997</v>
      </c>
      <c r="L52" s="610">
        <v>33.752789999999997</v>
      </c>
      <c r="M52" s="613">
        <v>40017</v>
      </c>
      <c r="N52" s="610">
        <v>0</v>
      </c>
      <c r="O52" s="610">
        <v>0</v>
      </c>
    </row>
    <row r="53" spans="1:15" ht="25.5" x14ac:dyDescent="0.2">
      <c r="A53" s="644" t="s">
        <v>599</v>
      </c>
      <c r="B53" s="606">
        <v>11</v>
      </c>
      <c r="C53" s="606" t="s">
        <v>677</v>
      </c>
      <c r="D53" s="607" t="s">
        <v>699</v>
      </c>
      <c r="E53" s="612">
        <v>31908977</v>
      </c>
      <c r="F53" s="606" t="s">
        <v>733</v>
      </c>
      <c r="G53" s="610">
        <v>90.270499999999998</v>
      </c>
      <c r="H53" s="606"/>
      <c r="I53" s="606"/>
      <c r="J53" s="610"/>
      <c r="K53" s="610">
        <v>1.6127499999999999</v>
      </c>
      <c r="L53" s="610">
        <v>1.6127499999999999</v>
      </c>
      <c r="M53" s="613">
        <v>39898</v>
      </c>
      <c r="N53" s="610">
        <v>55.077179999999998</v>
      </c>
      <c r="O53" s="610">
        <v>0</v>
      </c>
    </row>
    <row r="54" spans="1:15" ht="25.5" x14ac:dyDescent="0.2">
      <c r="A54" s="658" t="s">
        <v>600</v>
      </c>
      <c r="B54" s="615">
        <v>12</v>
      </c>
      <c r="C54" s="615" t="s">
        <v>677</v>
      </c>
      <c r="D54" s="607" t="s">
        <v>700</v>
      </c>
      <c r="E54" s="614">
        <v>37887068</v>
      </c>
      <c r="F54" s="609" t="s">
        <v>731</v>
      </c>
      <c r="G54" s="610">
        <v>90.405360000000002</v>
      </c>
      <c r="H54" s="693"/>
      <c r="I54" s="693"/>
      <c r="J54" s="610"/>
      <c r="K54" s="610">
        <v>0.58626999999999996</v>
      </c>
      <c r="L54" s="610">
        <v>0.58626999999999996</v>
      </c>
      <c r="M54" s="613">
        <v>39994</v>
      </c>
      <c r="N54" s="610">
        <v>0</v>
      </c>
      <c r="O54" s="610">
        <v>0</v>
      </c>
    </row>
    <row r="55" spans="1:15" x14ac:dyDescent="0.2">
      <c r="A55" s="644" t="s">
        <v>601</v>
      </c>
      <c r="B55" s="615">
        <v>8</v>
      </c>
      <c r="C55" s="615" t="s">
        <v>677</v>
      </c>
      <c r="D55" s="607" t="s">
        <v>694</v>
      </c>
      <c r="E55" s="694">
        <v>17335698</v>
      </c>
      <c r="F55" s="695" t="s">
        <v>736</v>
      </c>
      <c r="G55" s="610">
        <v>50.604959999999998</v>
      </c>
      <c r="H55" s="612"/>
      <c r="I55" s="616"/>
      <c r="J55" s="610"/>
      <c r="K55" s="610">
        <v>0</v>
      </c>
      <c r="L55" s="610">
        <v>0</v>
      </c>
      <c r="M55" s="612"/>
      <c r="N55" s="610">
        <v>0</v>
      </c>
      <c r="O55" s="610">
        <v>0</v>
      </c>
    </row>
    <row r="56" spans="1:15" ht="25.5" x14ac:dyDescent="0.2">
      <c r="A56" s="625" t="s">
        <v>602</v>
      </c>
      <c r="B56" s="632">
        <v>11</v>
      </c>
      <c r="C56" s="632" t="s">
        <v>677</v>
      </c>
      <c r="D56" s="647" t="s">
        <v>773</v>
      </c>
      <c r="E56" s="666">
        <v>37954954</v>
      </c>
      <c r="F56" s="606" t="s">
        <v>736</v>
      </c>
      <c r="G56" s="610">
        <v>0</v>
      </c>
      <c r="H56" s="632"/>
      <c r="I56" s="632"/>
      <c r="J56" s="610"/>
      <c r="K56" s="610">
        <v>2.0260699999999998</v>
      </c>
      <c r="L56" s="610">
        <v>5.8788</v>
      </c>
      <c r="M56" s="628">
        <v>39744</v>
      </c>
      <c r="N56" s="610">
        <v>0</v>
      </c>
      <c r="O56" s="610">
        <v>0</v>
      </c>
    </row>
    <row r="57" spans="1:15" x14ac:dyDescent="0.2">
      <c r="A57" s="625" t="s">
        <v>602</v>
      </c>
      <c r="B57" s="632">
        <v>7</v>
      </c>
      <c r="C57" s="632" t="s">
        <v>658</v>
      </c>
      <c r="D57" s="647" t="s">
        <v>676</v>
      </c>
      <c r="E57" s="666">
        <v>17336082</v>
      </c>
      <c r="F57" s="606" t="s">
        <v>733</v>
      </c>
      <c r="G57" s="610">
        <v>9.4340599999999988</v>
      </c>
      <c r="H57" s="632"/>
      <c r="I57" s="632"/>
      <c r="J57" s="610"/>
      <c r="K57" s="610">
        <v>0.11531</v>
      </c>
      <c r="L57" s="610">
        <v>0.11531</v>
      </c>
      <c r="M57" s="628">
        <v>40288</v>
      </c>
      <c r="N57" s="610">
        <v>3.5173000000000001</v>
      </c>
      <c r="O57" s="610">
        <v>0</v>
      </c>
    </row>
    <row r="58" spans="1:15" ht="25.5" x14ac:dyDescent="0.2">
      <c r="A58" s="625" t="s">
        <v>602</v>
      </c>
      <c r="B58" s="615">
        <v>4</v>
      </c>
      <c r="C58" s="615" t="s">
        <v>658</v>
      </c>
      <c r="D58" s="667" t="s">
        <v>674</v>
      </c>
      <c r="E58" s="608" t="s">
        <v>675</v>
      </c>
      <c r="F58" s="606" t="s">
        <v>733</v>
      </c>
      <c r="G58" s="610">
        <v>25.38232</v>
      </c>
      <c r="H58" s="615"/>
      <c r="I58" s="615"/>
      <c r="J58" s="610"/>
      <c r="K58" s="610">
        <v>0</v>
      </c>
      <c r="L58" s="610">
        <v>0</v>
      </c>
      <c r="M58" s="613"/>
      <c r="N58" s="610">
        <v>0</v>
      </c>
      <c r="O58" s="610">
        <v>0</v>
      </c>
    </row>
    <row r="59" spans="1:15" x14ac:dyDescent="0.2">
      <c r="A59" s="605" t="s">
        <v>603</v>
      </c>
      <c r="B59" s="615">
        <v>1</v>
      </c>
      <c r="C59" s="615" t="s">
        <v>658</v>
      </c>
      <c r="D59" s="667" t="s">
        <v>672</v>
      </c>
      <c r="E59" s="608">
        <v>17335825</v>
      </c>
      <c r="F59" s="606" t="s">
        <v>731</v>
      </c>
      <c r="G59" s="610">
        <v>951.22339999999997</v>
      </c>
      <c r="H59" s="615"/>
      <c r="I59" s="615"/>
      <c r="J59" s="610"/>
      <c r="K59" s="610">
        <v>0</v>
      </c>
      <c r="L59" s="610">
        <v>0</v>
      </c>
      <c r="M59" s="613"/>
      <c r="N59" s="610">
        <v>0</v>
      </c>
      <c r="O59" s="610">
        <v>0</v>
      </c>
    </row>
    <row r="60" spans="1:15" ht="15" x14ac:dyDescent="0.25">
      <c r="A60" s="696" t="s">
        <v>5</v>
      </c>
      <c r="B60" s="697"/>
      <c r="C60" s="697"/>
      <c r="D60" s="697"/>
      <c r="E60" s="698"/>
      <c r="F60" s="699"/>
      <c r="G60" s="610">
        <f>SUM(G4:G59)</f>
        <v>62226.111889999993</v>
      </c>
      <c r="H60" s="700"/>
      <c r="I60" s="701"/>
      <c r="J60" s="610">
        <f>SUM(J4:J59)</f>
        <v>1510.71325</v>
      </c>
      <c r="K60" s="610">
        <f>SUM(K4:K59)</f>
        <v>2375.527485115846</v>
      </c>
      <c r="L60" s="610">
        <f>SUM(L4:L59)</f>
        <v>16315.591932802225</v>
      </c>
      <c r="M60" s="702"/>
      <c r="N60" s="703">
        <f>SUM(N4:N59)</f>
        <v>11993.279796573057</v>
      </c>
      <c r="O60" s="704">
        <f>SUM(O4:O59)</f>
        <v>27024.74799</v>
      </c>
    </row>
    <row r="61" spans="1:15" ht="15" x14ac:dyDescent="0.25">
      <c r="A61" s="705"/>
      <c r="B61" s="705"/>
      <c r="C61" s="706"/>
      <c r="D61" s="706"/>
      <c r="E61" s="706"/>
      <c r="F61" s="707"/>
      <c r="G61" s="708"/>
      <c r="H61" s="709"/>
      <c r="I61" s="709"/>
      <c r="J61" s="709"/>
      <c r="K61" s="710"/>
      <c r="L61" s="710"/>
      <c r="M61" s="710"/>
      <c r="N61" s="710"/>
      <c r="O61" s="710"/>
    </row>
    <row r="62" spans="1:15" x14ac:dyDescent="0.2">
      <c r="A62" s="711" t="s">
        <v>714</v>
      </c>
      <c r="B62" s="712"/>
      <c r="C62" s="712"/>
      <c r="D62" s="712"/>
      <c r="E62" s="713"/>
      <c r="F62" s="714"/>
      <c r="G62" s="714"/>
      <c r="H62" s="715"/>
      <c r="I62" s="715"/>
      <c r="J62" s="715"/>
      <c r="K62" s="715"/>
      <c r="L62" s="715"/>
      <c r="M62" s="715"/>
      <c r="N62" s="715"/>
      <c r="O62" s="715"/>
    </row>
    <row r="63" spans="1:15" ht="13.5" thickBot="1" x14ac:dyDescent="0.25">
      <c r="A63" s="712"/>
      <c r="B63" s="712"/>
      <c r="C63" s="712"/>
      <c r="D63" s="712"/>
      <c r="E63" s="713"/>
      <c r="F63" s="714"/>
      <c r="G63" s="714"/>
      <c r="H63" s="712"/>
      <c r="I63" s="712"/>
      <c r="J63" s="712"/>
      <c r="K63" s="716"/>
      <c r="L63" s="716"/>
      <c r="M63" s="70"/>
      <c r="N63" s="70"/>
      <c r="O63" s="706"/>
    </row>
    <row r="64" spans="1:15" ht="15" x14ac:dyDescent="0.25">
      <c r="A64" s="858" t="s">
        <v>562</v>
      </c>
      <c r="B64" s="859" t="s">
        <v>718</v>
      </c>
      <c r="C64" s="860" t="s">
        <v>719</v>
      </c>
      <c r="D64" s="860" t="s">
        <v>774</v>
      </c>
      <c r="E64" s="859" t="s">
        <v>654</v>
      </c>
      <c r="F64" s="859" t="s">
        <v>720</v>
      </c>
      <c r="G64" s="865" t="s">
        <v>721</v>
      </c>
      <c r="H64" s="859" t="s">
        <v>722</v>
      </c>
      <c r="I64" s="859" t="s">
        <v>723</v>
      </c>
      <c r="J64" s="859" t="s">
        <v>724</v>
      </c>
      <c r="K64" s="861" t="s">
        <v>725</v>
      </c>
      <c r="L64" s="862"/>
      <c r="M64" s="862"/>
      <c r="N64" s="863"/>
      <c r="O64" s="717"/>
    </row>
    <row r="65" spans="1:15" ht="60" x14ac:dyDescent="0.2">
      <c r="A65" s="851"/>
      <c r="B65" s="853"/>
      <c r="C65" s="854"/>
      <c r="D65" s="854"/>
      <c r="E65" s="853"/>
      <c r="F65" s="853"/>
      <c r="G65" s="856"/>
      <c r="H65" s="853"/>
      <c r="I65" s="853"/>
      <c r="J65" s="853"/>
      <c r="K65" s="603" t="s">
        <v>727</v>
      </c>
      <c r="L65" s="604" t="s">
        <v>728</v>
      </c>
      <c r="M65" s="604" t="s">
        <v>729</v>
      </c>
      <c r="N65" s="718" t="s">
        <v>730</v>
      </c>
      <c r="O65" s="717"/>
    </row>
    <row r="66" spans="1:15" ht="25.5" x14ac:dyDescent="0.2">
      <c r="A66" s="719" t="s">
        <v>578</v>
      </c>
      <c r="B66" s="606">
        <v>13</v>
      </c>
      <c r="C66" s="606" t="s">
        <v>677</v>
      </c>
      <c r="D66" s="720" t="s">
        <v>775</v>
      </c>
      <c r="E66" s="721">
        <v>42041741</v>
      </c>
      <c r="F66" s="722" t="s">
        <v>736</v>
      </c>
      <c r="G66" s="723">
        <v>0</v>
      </c>
      <c r="H66" s="693"/>
      <c r="I66" s="693"/>
      <c r="J66" s="693"/>
      <c r="K66" s="724">
        <v>191.78223129522669</v>
      </c>
      <c r="L66" s="723">
        <v>191.78223129522669</v>
      </c>
      <c r="M66" s="613">
        <v>39722</v>
      </c>
      <c r="N66" s="725">
        <v>294.2369713868419</v>
      </c>
      <c r="O66" s="70"/>
    </row>
    <row r="67" spans="1:15" ht="38.25" x14ac:dyDescent="0.2">
      <c r="A67" s="605" t="s">
        <v>582</v>
      </c>
      <c r="B67" s="606">
        <v>13</v>
      </c>
      <c r="C67" s="606" t="s">
        <v>677</v>
      </c>
      <c r="D67" s="720" t="s">
        <v>776</v>
      </c>
      <c r="E67" s="666">
        <v>42093937</v>
      </c>
      <c r="F67" s="722" t="s">
        <v>736</v>
      </c>
      <c r="G67" s="656">
        <v>0</v>
      </c>
      <c r="H67" s="615"/>
      <c r="I67" s="615"/>
      <c r="J67" s="615"/>
      <c r="K67" s="610">
        <v>123.78976</v>
      </c>
      <c r="L67" s="610">
        <v>123.78976</v>
      </c>
      <c r="M67" s="613">
        <v>39589</v>
      </c>
      <c r="N67" s="726">
        <v>88.100949999999997</v>
      </c>
      <c r="O67" s="70"/>
    </row>
    <row r="68" spans="1:15" ht="38.25" x14ac:dyDescent="0.2">
      <c r="A68" s="630" t="s">
        <v>590</v>
      </c>
      <c r="B68" s="626">
        <v>13</v>
      </c>
      <c r="C68" s="626" t="s">
        <v>677</v>
      </c>
      <c r="D68" s="727" t="s">
        <v>777</v>
      </c>
      <c r="E68" s="728">
        <v>42093937</v>
      </c>
      <c r="F68" s="626" t="s">
        <v>736</v>
      </c>
      <c r="G68" s="729">
        <v>0</v>
      </c>
      <c r="H68" s="612"/>
      <c r="I68" s="622"/>
      <c r="J68" s="612"/>
      <c r="K68" s="610">
        <v>311.04984999999999</v>
      </c>
      <c r="L68" s="610">
        <v>311.04984999999999</v>
      </c>
      <c r="M68" s="628">
        <v>39561</v>
      </c>
      <c r="N68" s="726">
        <v>677.24404000000004</v>
      </c>
      <c r="O68" s="70"/>
    </row>
    <row r="69" spans="1:15" ht="15.75" thickBot="1" x14ac:dyDescent="0.3">
      <c r="A69" s="730" t="s">
        <v>5</v>
      </c>
      <c r="B69" s="731"/>
      <c r="C69" s="731"/>
      <c r="D69" s="731"/>
      <c r="E69" s="731"/>
      <c r="F69" s="732"/>
      <c r="G69" s="733">
        <f>SUM(G66:G68)</f>
        <v>0</v>
      </c>
      <c r="H69" s="734"/>
      <c r="I69" s="735"/>
      <c r="J69" s="736">
        <f>SUM(J66:J68)</f>
        <v>0</v>
      </c>
      <c r="K69" s="737">
        <f>SUM(K66:K68)</f>
        <v>626.62184129522666</v>
      </c>
      <c r="L69" s="738">
        <f>SUM(L66:L68)</f>
        <v>626.62184129522666</v>
      </c>
      <c r="M69" s="734"/>
      <c r="N69" s="739">
        <f>SUM(N66:N68)</f>
        <v>1059.5819613868421</v>
      </c>
      <c r="O69" s="717"/>
    </row>
    <row r="70" spans="1:15" x14ac:dyDescent="0.2">
      <c r="A70" s="715"/>
      <c r="B70" s="715"/>
      <c r="C70" s="715"/>
      <c r="D70" s="715"/>
      <c r="E70" s="715"/>
      <c r="F70" s="740"/>
      <c r="G70" s="740"/>
      <c r="I70" s="741"/>
      <c r="J70" s="742"/>
      <c r="K70" s="742"/>
      <c r="L70" s="742"/>
      <c r="M70" s="742"/>
      <c r="N70" s="742"/>
      <c r="O70" s="742"/>
    </row>
    <row r="71" spans="1:15" ht="15.75" x14ac:dyDescent="0.25">
      <c r="A71" s="743" t="s">
        <v>701</v>
      </c>
      <c r="B71" s="715"/>
      <c r="C71" s="715"/>
      <c r="D71" s="715"/>
      <c r="E71" s="715"/>
      <c r="F71" s="740"/>
      <c r="G71" s="740"/>
      <c r="I71" s="741"/>
      <c r="J71" s="741"/>
      <c r="K71" s="744"/>
      <c r="L71" s="744"/>
      <c r="M71" s="744"/>
      <c r="N71" s="744"/>
      <c r="O71" s="715"/>
    </row>
    <row r="72" spans="1:15" ht="15" x14ac:dyDescent="0.25">
      <c r="A72" s="745" t="s">
        <v>651</v>
      </c>
      <c r="B72" s="745"/>
      <c r="C72" s="745"/>
      <c r="D72" s="746"/>
      <c r="F72" s="747"/>
      <c r="G72" s="747"/>
      <c r="I72" s="741"/>
      <c r="J72" s="741"/>
      <c r="K72" s="715"/>
      <c r="L72" s="554"/>
      <c r="M72" s="715"/>
      <c r="N72" s="715"/>
      <c r="O72" s="715"/>
    </row>
    <row r="73" spans="1:15" ht="15.75" x14ac:dyDescent="0.25">
      <c r="A73" s="748">
        <v>1</v>
      </c>
      <c r="B73" s="749" t="s">
        <v>702</v>
      </c>
      <c r="C73" s="750"/>
      <c r="D73" s="746"/>
      <c r="F73" s="747"/>
      <c r="G73" s="747"/>
      <c r="H73" s="741"/>
      <c r="I73" s="748">
        <v>10</v>
      </c>
      <c r="J73" s="749" t="s">
        <v>711</v>
      </c>
      <c r="K73" s="751"/>
      <c r="L73" s="752"/>
      <c r="M73" s="752"/>
      <c r="N73" s="752"/>
      <c r="O73" s="715"/>
    </row>
    <row r="74" spans="1:15" ht="15.75" x14ac:dyDescent="0.25">
      <c r="A74" s="748">
        <v>2</v>
      </c>
      <c r="B74" s="749" t="s">
        <v>703</v>
      </c>
      <c r="C74" s="750"/>
      <c r="D74" s="746"/>
      <c r="F74" s="747"/>
      <c r="G74" s="747"/>
      <c r="H74" s="741"/>
      <c r="I74" s="748">
        <v>11</v>
      </c>
      <c r="J74" s="749" t="s">
        <v>712</v>
      </c>
      <c r="K74" s="751"/>
      <c r="L74" s="715"/>
      <c r="M74" s="715"/>
      <c r="N74" s="715"/>
      <c r="O74" s="715"/>
    </row>
    <row r="75" spans="1:15" ht="15.75" x14ac:dyDescent="0.25">
      <c r="A75" s="748">
        <v>3</v>
      </c>
      <c r="B75" s="749" t="s">
        <v>704</v>
      </c>
      <c r="C75" s="750"/>
      <c r="D75" s="746"/>
      <c r="F75" s="747"/>
      <c r="G75" s="747"/>
      <c r="H75" s="741"/>
      <c r="I75" s="748">
        <v>12</v>
      </c>
      <c r="J75" s="749" t="s">
        <v>713</v>
      </c>
      <c r="K75" s="751"/>
      <c r="L75" s="715"/>
      <c r="M75" s="715"/>
      <c r="N75" s="715"/>
      <c r="O75" s="715"/>
    </row>
    <row r="76" spans="1:15" ht="15.75" x14ac:dyDescent="0.25">
      <c r="A76" s="748">
        <v>4</v>
      </c>
      <c r="B76" s="749" t="s">
        <v>705</v>
      </c>
      <c r="C76" s="750"/>
      <c r="D76" s="746"/>
      <c r="F76" s="747"/>
      <c r="G76" s="747"/>
      <c r="H76" s="741"/>
      <c r="I76" s="753">
        <v>13</v>
      </c>
      <c r="J76" s="749" t="s">
        <v>714</v>
      </c>
      <c r="K76" s="554"/>
      <c r="L76" s="715"/>
      <c r="M76" s="715"/>
      <c r="N76" s="715"/>
      <c r="O76" s="715"/>
    </row>
    <row r="77" spans="1:15" ht="15.75" x14ac:dyDescent="0.25">
      <c r="A77" s="748">
        <v>5</v>
      </c>
      <c r="B77" s="749" t="s">
        <v>706</v>
      </c>
      <c r="C77" s="750"/>
      <c r="D77" s="746"/>
      <c r="F77" s="747"/>
      <c r="G77" s="747"/>
      <c r="H77" s="741"/>
      <c r="I77" s="715"/>
      <c r="J77" s="715"/>
      <c r="K77" s="554"/>
      <c r="L77" s="554"/>
      <c r="M77" s="715"/>
      <c r="N77" s="715"/>
      <c r="O77" s="715"/>
    </row>
    <row r="78" spans="1:15" ht="15.75" x14ac:dyDescent="0.25">
      <c r="A78" s="748">
        <v>6</v>
      </c>
      <c r="B78" s="749" t="s">
        <v>707</v>
      </c>
      <c r="F78" s="747"/>
      <c r="G78" s="747"/>
      <c r="H78" s="741"/>
      <c r="I78" s="741"/>
      <c r="K78" s="554"/>
      <c r="L78" s="554"/>
      <c r="M78" s="715"/>
      <c r="N78" s="715"/>
      <c r="O78" s="715"/>
    </row>
    <row r="79" spans="1:15" ht="15.75" x14ac:dyDescent="0.25">
      <c r="A79" s="748">
        <v>7</v>
      </c>
      <c r="B79" s="749" t="s">
        <v>708</v>
      </c>
      <c r="F79" s="747"/>
      <c r="G79" s="747"/>
      <c r="H79" s="741"/>
      <c r="I79" s="745" t="s">
        <v>652</v>
      </c>
      <c r="J79" s="745"/>
      <c r="K79" s="554"/>
      <c r="L79" s="554"/>
      <c r="M79" s="715"/>
      <c r="N79" s="715"/>
      <c r="O79" s="715"/>
    </row>
    <row r="80" spans="1:15" ht="15.75" x14ac:dyDescent="0.25">
      <c r="A80" s="748">
        <v>8</v>
      </c>
      <c r="B80" s="749" t="s">
        <v>709</v>
      </c>
      <c r="F80" s="747"/>
      <c r="G80" s="747"/>
      <c r="H80" s="741"/>
      <c r="I80" s="754" t="s">
        <v>658</v>
      </c>
      <c r="J80" s="749" t="s">
        <v>715</v>
      </c>
      <c r="K80" s="554"/>
      <c r="L80" s="554"/>
      <c r="M80" s="715"/>
      <c r="N80" s="715"/>
      <c r="O80" s="715"/>
    </row>
    <row r="81" spans="1:15" ht="15.75" x14ac:dyDescent="0.25">
      <c r="A81" s="748">
        <v>9</v>
      </c>
      <c r="B81" s="749" t="s">
        <v>710</v>
      </c>
      <c r="F81" s="747"/>
      <c r="G81" s="747"/>
      <c r="H81" s="741"/>
      <c r="I81" s="754" t="s">
        <v>677</v>
      </c>
      <c r="J81" s="749" t="s">
        <v>716</v>
      </c>
      <c r="K81" s="554"/>
      <c r="L81" s="554"/>
      <c r="M81" s="715"/>
      <c r="N81" s="715"/>
      <c r="O81" s="715"/>
    </row>
    <row r="82" spans="1:15" x14ac:dyDescent="0.2">
      <c r="B82" s="1"/>
      <c r="C82" s="1"/>
      <c r="D82" s="706"/>
      <c r="E82" s="706"/>
      <c r="F82" s="707"/>
      <c r="G82" s="707"/>
      <c r="H82" s="741"/>
      <c r="J82" s="741"/>
      <c r="K82" s="554"/>
      <c r="L82" s="554"/>
      <c r="M82" s="715"/>
      <c r="N82" s="715"/>
      <c r="O82" s="715"/>
    </row>
    <row r="83" spans="1:15" ht="15" x14ac:dyDescent="0.25">
      <c r="A83" s="715"/>
      <c r="B83" s="755" t="s">
        <v>733</v>
      </c>
      <c r="C83" s="756" t="s">
        <v>778</v>
      </c>
      <c r="D83" s="757"/>
      <c r="F83" s="747"/>
      <c r="G83" s="747"/>
      <c r="H83" s="741"/>
      <c r="I83" s="741"/>
      <c r="K83" s="554"/>
      <c r="L83" s="554"/>
      <c r="M83" s="715"/>
      <c r="N83" s="715"/>
      <c r="O83" s="715"/>
    </row>
    <row r="84" spans="1:15" ht="15" x14ac:dyDescent="0.25">
      <c r="A84" s="715"/>
      <c r="B84" s="755" t="s">
        <v>731</v>
      </c>
      <c r="C84" s="756" t="s">
        <v>779</v>
      </c>
      <c r="F84" s="747"/>
      <c r="G84" s="747"/>
      <c r="H84" s="741"/>
      <c r="I84" s="741"/>
      <c r="K84" s="554"/>
      <c r="L84" s="554"/>
      <c r="M84" s="715"/>
      <c r="N84" s="715"/>
      <c r="O84" s="715"/>
    </row>
    <row r="85" spans="1:15" ht="15" x14ac:dyDescent="0.25">
      <c r="A85" s="715"/>
      <c r="B85" s="755" t="s">
        <v>757</v>
      </c>
      <c r="C85" s="756" t="s">
        <v>780</v>
      </c>
      <c r="F85" s="747"/>
      <c r="G85" s="747"/>
      <c r="H85" s="741"/>
      <c r="I85" s="741"/>
      <c r="K85" s="554"/>
      <c r="L85" s="554"/>
      <c r="M85" s="715"/>
      <c r="N85" s="715"/>
      <c r="O85" s="715"/>
    </row>
    <row r="86" spans="1:15" ht="15" x14ac:dyDescent="0.25">
      <c r="A86" s="715"/>
      <c r="B86" s="755" t="s">
        <v>736</v>
      </c>
      <c r="C86" s="756" t="s">
        <v>781</v>
      </c>
      <c r="F86" s="747"/>
      <c r="G86" s="747"/>
      <c r="H86" s="715"/>
      <c r="I86" s="715"/>
      <c r="J86" s="715"/>
      <c r="K86" s="554"/>
      <c r="L86" s="554"/>
      <c r="M86" s="715"/>
      <c r="N86" s="715"/>
      <c r="O86" s="715"/>
    </row>
  </sheetData>
  <mergeCells count="24">
    <mergeCell ref="K64:N64"/>
    <mergeCell ref="J2:J3"/>
    <mergeCell ref="K2:N2"/>
    <mergeCell ref="F64:F65"/>
    <mergeCell ref="G64:G65"/>
    <mergeCell ref="H64:H65"/>
    <mergeCell ref="I64:I65"/>
    <mergeCell ref="J64:J65"/>
    <mergeCell ref="A64:A65"/>
    <mergeCell ref="B64:B65"/>
    <mergeCell ref="C64:C65"/>
    <mergeCell ref="D64:D65"/>
    <mergeCell ref="E64:E65"/>
    <mergeCell ref="A1:O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O2:O3"/>
  </mergeCells>
  <printOptions horizontalCentered="1"/>
  <pageMargins left="0.19685039370078741" right="0.19685039370078741" top="0.31496062992125984" bottom="0.15748031496062992" header="0.31496062992125984" footer="0.31496062992125984"/>
  <pageSetup paperSize="9" scale="3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workbookViewId="0">
      <selection activeCell="H40" sqref="H40"/>
    </sheetView>
  </sheetViews>
  <sheetFormatPr defaultColWidth="3.42578125" defaultRowHeight="15" customHeight="1" x14ac:dyDescent="0.2"/>
  <cols>
    <col min="1" max="1" width="45.85546875" style="3" customWidth="1"/>
    <col min="2" max="3" width="16.7109375" style="3" customWidth="1"/>
    <col min="4" max="4" width="18.85546875" style="3" customWidth="1"/>
    <col min="5" max="6" width="16.7109375" style="3" customWidth="1"/>
    <col min="7" max="11" width="9.85546875" style="3" customWidth="1"/>
    <col min="12" max="14" width="3.42578125" style="3"/>
    <col min="15" max="15" width="12.42578125" style="3" customWidth="1"/>
    <col min="16" max="16384" width="3.42578125" style="3"/>
  </cols>
  <sheetData>
    <row r="1" spans="1:16" ht="15" customHeight="1" x14ac:dyDescent="0.2">
      <c r="K1" s="4"/>
    </row>
    <row r="3" spans="1:16" s="5" customFormat="1" ht="15" customHeight="1" x14ac:dyDescent="0.2">
      <c r="D3" s="6"/>
      <c r="E3" s="6"/>
      <c r="F3" s="6"/>
      <c r="G3" s="6"/>
      <c r="L3" s="6"/>
    </row>
    <row r="4" spans="1:16" s="7" customFormat="1" ht="15" customHeight="1" x14ac:dyDescent="0.2">
      <c r="K4" s="8"/>
    </row>
    <row r="5" spans="1:16" s="9" customFormat="1" ht="15" customHeight="1" x14ac:dyDescent="0.2">
      <c r="D5" s="10"/>
      <c r="E5" s="10"/>
      <c r="F5" s="10"/>
      <c r="G5" s="10"/>
      <c r="L5" s="10"/>
      <c r="M5" s="10"/>
      <c r="N5" s="10"/>
    </row>
    <row r="6" spans="1:16" s="9" customFormat="1" ht="15" customHeight="1" x14ac:dyDescent="0.25">
      <c r="A6" s="11" t="s">
        <v>9</v>
      </c>
      <c r="L6" s="10"/>
      <c r="M6" s="10"/>
      <c r="N6" s="10"/>
    </row>
    <row r="7" spans="1:16" s="9" customFormat="1" ht="15" customHeight="1" x14ac:dyDescent="0.2">
      <c r="L7" s="10"/>
      <c r="M7" s="10"/>
      <c r="N7" s="10"/>
    </row>
    <row r="8" spans="1:16" s="9" customFormat="1" ht="15" customHeight="1" x14ac:dyDescent="0.2">
      <c r="L8" s="10"/>
      <c r="M8" s="10"/>
      <c r="N8" s="10"/>
    </row>
    <row r="9" spans="1:16" s="9" customFormat="1" ht="15" customHeight="1" x14ac:dyDescent="0.2">
      <c r="K9" s="12" t="s">
        <v>3</v>
      </c>
      <c r="L9" s="10"/>
      <c r="M9" s="10"/>
      <c r="N9" s="13"/>
    </row>
    <row r="10" spans="1:16" s="9" customFormat="1" ht="43.5" customHeight="1" x14ac:dyDescent="0.2">
      <c r="A10" s="14" t="s">
        <v>10</v>
      </c>
      <c r="B10" s="14" t="s">
        <v>4</v>
      </c>
      <c r="C10" s="15" t="s">
        <v>11</v>
      </c>
      <c r="D10" s="14" t="s">
        <v>161</v>
      </c>
      <c r="E10" s="14" t="s">
        <v>162</v>
      </c>
      <c r="F10" s="14" t="s">
        <v>163</v>
      </c>
      <c r="G10" s="14" t="s">
        <v>12</v>
      </c>
      <c r="H10" s="14" t="s">
        <v>13</v>
      </c>
      <c r="I10" s="14" t="s">
        <v>14</v>
      </c>
      <c r="J10" s="14" t="s">
        <v>15</v>
      </c>
      <c r="K10" s="14" t="s">
        <v>16</v>
      </c>
      <c r="M10" s="16"/>
      <c r="N10" s="16"/>
      <c r="O10" s="16"/>
      <c r="P10" s="16"/>
    </row>
    <row r="11" spans="1:16" s="9" customFormat="1" ht="15" customHeight="1" x14ac:dyDescent="0.2">
      <c r="A11" s="14" t="s">
        <v>0</v>
      </c>
      <c r="B11" s="14">
        <v>1</v>
      </c>
      <c r="C11" s="14">
        <v>2</v>
      </c>
      <c r="D11" s="17">
        <v>3</v>
      </c>
      <c r="E11" s="14">
        <v>4</v>
      </c>
      <c r="F11" s="17">
        <v>5</v>
      </c>
      <c r="G11" s="14">
        <v>6</v>
      </c>
      <c r="H11" s="14">
        <v>7</v>
      </c>
      <c r="I11" s="14">
        <v>8</v>
      </c>
      <c r="J11" s="17">
        <v>9</v>
      </c>
      <c r="K11" s="17">
        <v>10</v>
      </c>
      <c r="M11" s="16"/>
      <c r="N11" s="16"/>
      <c r="O11" s="16"/>
      <c r="P11" s="16"/>
    </row>
    <row r="12" spans="1:16" s="9" customFormat="1" ht="17.25" customHeight="1" x14ac:dyDescent="0.25">
      <c r="A12" s="18" t="s">
        <v>17</v>
      </c>
      <c r="B12" s="19"/>
      <c r="C12" s="19"/>
      <c r="D12" s="20"/>
      <c r="E12" s="19"/>
      <c r="F12" s="20"/>
      <c r="G12" s="19"/>
      <c r="H12" s="19"/>
      <c r="I12" s="19"/>
      <c r="J12" s="20"/>
      <c r="K12" s="20"/>
      <c r="M12" s="16"/>
      <c r="N12" s="16"/>
      <c r="O12" s="16"/>
      <c r="P12" s="16"/>
    </row>
    <row r="13" spans="1:16" s="9" customFormat="1" ht="15" customHeight="1" x14ac:dyDescent="0.2">
      <c r="A13" s="21" t="s">
        <v>18</v>
      </c>
      <c r="B13" s="22">
        <v>248006</v>
      </c>
      <c r="C13" s="22">
        <v>245308</v>
      </c>
      <c r="D13" s="22">
        <v>133384</v>
      </c>
      <c r="E13" s="22">
        <v>136699</v>
      </c>
      <c r="F13" s="22">
        <v>142866</v>
      </c>
      <c r="G13" s="22">
        <f t="shared" ref="G13:G18" si="0">+F13-D13</f>
        <v>9482</v>
      </c>
      <c r="H13" s="22">
        <f t="shared" ref="H13:H18" si="1">+F13-E13</f>
        <v>6167</v>
      </c>
      <c r="I13" s="23">
        <f>+F13/C13*100</f>
        <v>58.239437768030399</v>
      </c>
      <c r="J13" s="23">
        <f>+F13/D13*100</f>
        <v>107.10879865651053</v>
      </c>
      <c r="K13" s="23">
        <f>+F13/E13*100</f>
        <v>104.51137169986613</v>
      </c>
      <c r="M13" s="10"/>
      <c r="N13" s="24"/>
      <c r="O13" s="24"/>
      <c r="P13" s="25"/>
    </row>
    <row r="14" spans="1:16" s="9" customFormat="1" ht="15" customHeight="1" x14ac:dyDescent="0.2">
      <c r="A14" s="26" t="s">
        <v>19</v>
      </c>
      <c r="B14" s="27">
        <v>9392</v>
      </c>
      <c r="C14" s="27">
        <v>9392</v>
      </c>
      <c r="D14" s="22">
        <v>4961</v>
      </c>
      <c r="E14" s="22">
        <v>4632</v>
      </c>
      <c r="F14" s="22">
        <v>5727</v>
      </c>
      <c r="G14" s="22">
        <f t="shared" si="0"/>
        <v>766</v>
      </c>
      <c r="H14" s="22">
        <f t="shared" si="1"/>
        <v>1095</v>
      </c>
      <c r="I14" s="23">
        <f>+F14/C14*100</f>
        <v>60.977427597955703</v>
      </c>
      <c r="J14" s="23">
        <f>+F14/D14*100</f>
        <v>115.4404353960895</v>
      </c>
      <c r="K14" s="23">
        <f>+F14/E14*100</f>
        <v>123.63989637305698</v>
      </c>
      <c r="M14" s="16"/>
      <c r="N14" s="24"/>
      <c r="O14" s="24"/>
      <c r="P14" s="25"/>
    </row>
    <row r="15" spans="1:16" s="9" customFormat="1" ht="15" customHeight="1" x14ac:dyDescent="0.2">
      <c r="A15" s="26" t="s">
        <v>20</v>
      </c>
      <c r="B15" s="27">
        <v>64</v>
      </c>
      <c r="C15" s="27">
        <v>64</v>
      </c>
      <c r="D15" s="22">
        <v>49</v>
      </c>
      <c r="E15" s="22">
        <v>27</v>
      </c>
      <c r="F15" s="22">
        <v>27</v>
      </c>
      <c r="G15" s="22">
        <f t="shared" si="0"/>
        <v>-22</v>
      </c>
      <c r="H15" s="22">
        <f t="shared" si="1"/>
        <v>0</v>
      </c>
      <c r="I15" s="23">
        <f>+F15/C15*100</f>
        <v>42.1875</v>
      </c>
      <c r="J15" s="23">
        <f>+F15/D15*100</f>
        <v>55.102040816326522</v>
      </c>
      <c r="K15" s="23">
        <f>+F15/E15*100</f>
        <v>100</v>
      </c>
      <c r="M15" s="16"/>
      <c r="N15" s="24"/>
      <c r="O15" s="24"/>
      <c r="P15" s="25"/>
    </row>
    <row r="16" spans="1:16" s="9" customFormat="1" ht="15" customHeight="1" x14ac:dyDescent="0.2">
      <c r="A16" s="26" t="s">
        <v>21</v>
      </c>
      <c r="B16" s="27">
        <v>74757</v>
      </c>
      <c r="C16" s="27">
        <v>93757</v>
      </c>
      <c r="D16" s="28">
        <v>45402</v>
      </c>
      <c r="E16" s="28">
        <v>36778</v>
      </c>
      <c r="F16" s="28">
        <v>50012</v>
      </c>
      <c r="G16" s="22">
        <f t="shared" si="0"/>
        <v>4610</v>
      </c>
      <c r="H16" s="22">
        <f t="shared" si="1"/>
        <v>13234</v>
      </c>
      <c r="I16" s="23">
        <f>+F16/C16*100</f>
        <v>53.342150452766191</v>
      </c>
      <c r="J16" s="23">
        <f>+F16/D16*100</f>
        <v>110.15373772080525</v>
      </c>
      <c r="K16" s="23">
        <f>+F16/E16*100</f>
        <v>135.98346837783458</v>
      </c>
      <c r="M16" s="16"/>
      <c r="N16" s="24"/>
      <c r="O16" s="24"/>
      <c r="P16" s="25"/>
    </row>
    <row r="17" spans="1:16" s="9" customFormat="1" ht="15" customHeight="1" x14ac:dyDescent="0.2">
      <c r="A17" s="26" t="s">
        <v>22</v>
      </c>
      <c r="B17" s="22">
        <v>0</v>
      </c>
      <c r="C17" s="22">
        <v>0</v>
      </c>
      <c r="D17" s="22"/>
      <c r="E17" s="22">
        <v>-5</v>
      </c>
      <c r="F17" s="22">
        <v>-2</v>
      </c>
      <c r="G17" s="22">
        <f t="shared" si="0"/>
        <v>-2</v>
      </c>
      <c r="H17" s="22">
        <f t="shared" si="1"/>
        <v>3</v>
      </c>
      <c r="I17" s="23">
        <v>0</v>
      </c>
      <c r="J17" s="23">
        <v>0</v>
      </c>
      <c r="K17" s="23">
        <v>0</v>
      </c>
      <c r="L17" s="24"/>
      <c r="M17" s="24"/>
      <c r="N17" s="25"/>
    </row>
    <row r="18" spans="1:16" s="9" customFormat="1" ht="15" customHeight="1" x14ac:dyDescent="0.25">
      <c r="A18" s="29" t="s">
        <v>23</v>
      </c>
      <c r="B18" s="30">
        <f>+B13+B14+B15+B16+B17</f>
        <v>332219</v>
      </c>
      <c r="C18" s="30">
        <f>+C13+C14+C15+C16+C17</f>
        <v>348521</v>
      </c>
      <c r="D18" s="30">
        <f>+D13+D14+D15+D16+D17</f>
        <v>183796</v>
      </c>
      <c r="E18" s="30">
        <f>+E13+E14+E15+E16+E17</f>
        <v>178131</v>
      </c>
      <c r="F18" s="30">
        <f>+F13+F14+F15+F16+F17</f>
        <v>198630</v>
      </c>
      <c r="G18" s="31">
        <f t="shared" si="0"/>
        <v>14834</v>
      </c>
      <c r="H18" s="31">
        <f t="shared" si="1"/>
        <v>20499</v>
      </c>
      <c r="I18" s="32">
        <f>+F18/C18*100</f>
        <v>56.992261585385094</v>
      </c>
      <c r="J18" s="32">
        <f>+F18/D18*100</f>
        <v>108.07090469868767</v>
      </c>
      <c r="K18" s="32">
        <f>+F18/E18*100</f>
        <v>111.50782289438672</v>
      </c>
      <c r="M18" s="10"/>
      <c r="N18" s="24"/>
      <c r="O18" s="189"/>
      <c r="P18" s="25"/>
    </row>
    <row r="19" spans="1:16" ht="15" customHeight="1" x14ac:dyDescent="0.25">
      <c r="A19" s="33" t="s">
        <v>24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spans="1:16" ht="15" customHeight="1" x14ac:dyDescent="0.2">
      <c r="A20" s="34" t="s">
        <v>25</v>
      </c>
      <c r="B20" s="89">
        <v>3908054</v>
      </c>
      <c r="C20" s="89">
        <v>3908054</v>
      </c>
      <c r="D20" s="90">
        <v>1946026</v>
      </c>
      <c r="E20" s="90">
        <v>1840366</v>
      </c>
      <c r="F20" s="90">
        <v>1948374</v>
      </c>
      <c r="G20" s="22">
        <f t="shared" ref="G20:G26" si="2">+F20-D20</f>
        <v>2348</v>
      </c>
      <c r="H20" s="22">
        <f t="shared" ref="H20:H26" si="3">+F20-E20</f>
        <v>108008</v>
      </c>
      <c r="I20" s="23">
        <f>+F20/C20*100</f>
        <v>49.855350002840289</v>
      </c>
      <c r="J20" s="23">
        <f>+F20/D20*100</f>
        <v>100.12065614745127</v>
      </c>
      <c r="K20" s="23">
        <f t="shared" ref="K20:K26" si="4">+F20/E20*100</f>
        <v>105.86883261264335</v>
      </c>
    </row>
    <row r="21" spans="1:16" ht="15" customHeight="1" x14ac:dyDescent="0.2">
      <c r="A21" s="34" t="s">
        <v>26</v>
      </c>
      <c r="B21" s="37">
        <v>290156</v>
      </c>
      <c r="C21" s="37">
        <v>290156</v>
      </c>
      <c r="D21" s="90">
        <v>144484</v>
      </c>
      <c r="E21" s="90">
        <v>122696</v>
      </c>
      <c r="F21" s="90">
        <v>94144</v>
      </c>
      <c r="G21" s="22">
        <f t="shared" si="2"/>
        <v>-50340</v>
      </c>
      <c r="H21" s="22">
        <f t="shared" si="3"/>
        <v>-28552</v>
      </c>
      <c r="I21" s="23">
        <f>+F21/C21*100</f>
        <v>32.445994568439048</v>
      </c>
      <c r="J21" s="23">
        <f>+F21/D21*100</f>
        <v>65.158771905539709</v>
      </c>
      <c r="K21" s="23">
        <f t="shared" si="4"/>
        <v>76.729477733585455</v>
      </c>
    </row>
    <row r="22" spans="1:16" ht="15" customHeight="1" x14ac:dyDescent="0.2">
      <c r="A22" s="34" t="s">
        <v>27</v>
      </c>
      <c r="B22" s="37">
        <v>423936</v>
      </c>
      <c r="C22" s="37">
        <v>423936</v>
      </c>
      <c r="D22" s="90">
        <v>211100</v>
      </c>
      <c r="E22" s="90">
        <v>199738</v>
      </c>
      <c r="F22" s="90">
        <v>205044</v>
      </c>
      <c r="G22" s="22">
        <f t="shared" si="2"/>
        <v>-6056</v>
      </c>
      <c r="H22" s="22">
        <f t="shared" si="3"/>
        <v>5306</v>
      </c>
      <c r="I22" s="23">
        <f>+F22/C22*100</f>
        <v>48.366734601449274</v>
      </c>
      <c r="J22" s="23">
        <f>+F22/D22*100</f>
        <v>97.131217432496442</v>
      </c>
      <c r="K22" s="23">
        <f t="shared" si="4"/>
        <v>102.65647998878531</v>
      </c>
    </row>
    <row r="23" spans="1:16" ht="15" customHeight="1" x14ac:dyDescent="0.2">
      <c r="A23" s="34" t="s">
        <v>28</v>
      </c>
      <c r="B23" s="37">
        <v>31572</v>
      </c>
      <c r="C23" s="37">
        <v>31572</v>
      </c>
      <c r="D23" s="90">
        <v>15721</v>
      </c>
      <c r="E23" s="90">
        <v>14469</v>
      </c>
      <c r="F23" s="90">
        <v>15678</v>
      </c>
      <c r="G23" s="22">
        <f t="shared" si="2"/>
        <v>-43</v>
      </c>
      <c r="H23" s="22">
        <f t="shared" si="3"/>
        <v>1209</v>
      </c>
      <c r="I23" s="23">
        <f>+F23/C23*100</f>
        <v>49.657924743443559</v>
      </c>
      <c r="J23" s="23">
        <f>+F23/D23*100</f>
        <v>99.726480503784742</v>
      </c>
      <c r="K23" s="23">
        <f t="shared" si="4"/>
        <v>108.35579514824798</v>
      </c>
    </row>
    <row r="24" spans="1:16" ht="15" customHeight="1" x14ac:dyDescent="0.2">
      <c r="A24" s="34" t="s">
        <v>29</v>
      </c>
      <c r="B24" s="37">
        <v>5335</v>
      </c>
      <c r="C24" s="37">
        <v>5335</v>
      </c>
      <c r="D24" s="90">
        <v>2657</v>
      </c>
      <c r="E24" s="90">
        <v>2352</v>
      </c>
      <c r="F24" s="90">
        <v>2066</v>
      </c>
      <c r="G24" s="22">
        <f t="shared" si="2"/>
        <v>-591</v>
      </c>
      <c r="H24" s="22">
        <f t="shared" si="3"/>
        <v>-286</v>
      </c>
      <c r="I24" s="23">
        <f>+F24/C24*100</f>
        <v>38.725398313027185</v>
      </c>
      <c r="J24" s="23">
        <f>+F24/D24*100</f>
        <v>77.756868648852091</v>
      </c>
      <c r="K24" s="23">
        <f t="shared" si="4"/>
        <v>87.840136054421762</v>
      </c>
    </row>
    <row r="25" spans="1:16" ht="15" customHeight="1" x14ac:dyDescent="0.2">
      <c r="A25" s="34" t="s">
        <v>30</v>
      </c>
      <c r="B25" s="37">
        <v>0</v>
      </c>
      <c r="C25" s="37">
        <v>0</v>
      </c>
      <c r="D25" s="90"/>
      <c r="E25" s="90">
        <v>112</v>
      </c>
      <c r="F25" s="90">
        <v>61</v>
      </c>
      <c r="G25" s="22">
        <f t="shared" si="2"/>
        <v>61</v>
      </c>
      <c r="H25" s="22">
        <f t="shared" si="3"/>
        <v>-51</v>
      </c>
      <c r="I25" s="23">
        <v>0</v>
      </c>
      <c r="J25" s="23">
        <v>0</v>
      </c>
      <c r="K25" s="23">
        <f t="shared" si="4"/>
        <v>54.464285714285708</v>
      </c>
    </row>
    <row r="26" spans="1:16" ht="15" customHeight="1" x14ac:dyDescent="0.25">
      <c r="A26" s="35" t="s">
        <v>5</v>
      </c>
      <c r="B26" s="36">
        <f>B20+B21+B22+B23+B24+B25</f>
        <v>4659053</v>
      </c>
      <c r="C26" s="36">
        <f>C20+C21+C22+C23+C24+C25</f>
        <v>4659053</v>
      </c>
      <c r="D26" s="36">
        <f>D20+D21+D22+D23+D24+D25</f>
        <v>2319988</v>
      </c>
      <c r="E26" s="36">
        <f>E20+E21+E22+E23+E24+E25</f>
        <v>2179733</v>
      </c>
      <c r="F26" s="36">
        <f>F20+F21+F22+F23+F24+F25</f>
        <v>2265367</v>
      </c>
      <c r="G26" s="31">
        <f t="shared" si="2"/>
        <v>-54621</v>
      </c>
      <c r="H26" s="31">
        <f t="shared" si="3"/>
        <v>85634</v>
      </c>
      <c r="I26" s="32">
        <f>+F26/C26*100</f>
        <v>48.62290684394447</v>
      </c>
      <c r="J26" s="32">
        <f>+F26/D26*100</f>
        <v>97.645634373970907</v>
      </c>
      <c r="K26" s="32">
        <f t="shared" si="4"/>
        <v>103.92864630668069</v>
      </c>
    </row>
    <row r="27" spans="1:16" ht="15" customHeight="1" x14ac:dyDescent="0.25">
      <c r="A27" s="33" t="s">
        <v>31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</row>
    <row r="28" spans="1:16" ht="15" customHeight="1" x14ac:dyDescent="0.2">
      <c r="A28" s="34" t="s">
        <v>32</v>
      </c>
      <c r="B28" s="37">
        <v>668585</v>
      </c>
      <c r="C28" s="37">
        <v>668585</v>
      </c>
      <c r="D28" s="90">
        <v>333444</v>
      </c>
      <c r="E28" s="90">
        <v>320307</v>
      </c>
      <c r="F28" s="90">
        <v>341351</v>
      </c>
      <c r="G28" s="22">
        <f t="shared" ref="G28:G33" si="5">+F28-D28</f>
        <v>7907</v>
      </c>
      <c r="H28" s="22">
        <f t="shared" ref="H28:H33" si="6">+F28-E28</f>
        <v>21044</v>
      </c>
      <c r="I28" s="23">
        <f>+F28/C28*100</f>
        <v>51.055737116447418</v>
      </c>
      <c r="J28" s="23">
        <f>+F28/D28*100</f>
        <v>102.37131272417557</v>
      </c>
      <c r="K28" s="23">
        <f t="shared" ref="K28:K33" si="7">+F28/E28*100</f>
        <v>106.569946957138</v>
      </c>
    </row>
    <row r="29" spans="1:16" ht="15" customHeight="1" x14ac:dyDescent="0.2">
      <c r="A29" s="34" t="s">
        <v>27</v>
      </c>
      <c r="B29" s="37">
        <v>108881</v>
      </c>
      <c r="C29" s="37">
        <v>108881</v>
      </c>
      <c r="D29" s="90">
        <v>54303</v>
      </c>
      <c r="E29" s="90">
        <v>51492</v>
      </c>
      <c r="F29" s="90">
        <v>51912</v>
      </c>
      <c r="G29" s="22">
        <f t="shared" si="5"/>
        <v>-2391</v>
      </c>
      <c r="H29" s="22">
        <f t="shared" si="6"/>
        <v>420</v>
      </c>
      <c r="I29" s="23">
        <f>+F29/C29*100</f>
        <v>47.677739917892012</v>
      </c>
      <c r="J29" s="23">
        <f>+F29/D29*100</f>
        <v>95.596928346500192</v>
      </c>
      <c r="K29" s="23">
        <f t="shared" si="7"/>
        <v>100.81566068515497</v>
      </c>
    </row>
    <row r="30" spans="1:16" ht="15" customHeight="1" x14ac:dyDescent="0.2">
      <c r="A30" s="34" t="s">
        <v>33</v>
      </c>
      <c r="B30" s="37">
        <v>9901</v>
      </c>
      <c r="C30" s="37">
        <v>9901</v>
      </c>
      <c r="D30" s="90">
        <v>4938</v>
      </c>
      <c r="E30" s="90">
        <v>4656</v>
      </c>
      <c r="F30" s="90">
        <v>5090</v>
      </c>
      <c r="G30" s="22">
        <f t="shared" si="5"/>
        <v>152</v>
      </c>
      <c r="H30" s="22">
        <f t="shared" si="6"/>
        <v>434</v>
      </c>
      <c r="I30" s="23">
        <f>+F30/C30*100</f>
        <v>51.408948591051406</v>
      </c>
      <c r="J30" s="23">
        <f>+F30/D30*100</f>
        <v>103.07816929931147</v>
      </c>
      <c r="K30" s="23">
        <f t="shared" si="7"/>
        <v>109.32130584192439</v>
      </c>
    </row>
    <row r="31" spans="1:16" ht="15" customHeight="1" x14ac:dyDescent="0.2">
      <c r="A31" s="34" t="s">
        <v>29</v>
      </c>
      <c r="B31" s="37">
        <v>46245</v>
      </c>
      <c r="C31" s="37">
        <v>46245</v>
      </c>
      <c r="D31" s="90">
        <v>23063</v>
      </c>
      <c r="E31" s="90">
        <v>20361</v>
      </c>
      <c r="F31" s="90">
        <v>20277</v>
      </c>
      <c r="G31" s="22">
        <f t="shared" si="5"/>
        <v>-2786</v>
      </c>
      <c r="H31" s="22">
        <f t="shared" si="6"/>
        <v>-84</v>
      </c>
      <c r="I31" s="23">
        <f>+F31/C31*100</f>
        <v>43.846902367823546</v>
      </c>
      <c r="J31" s="23">
        <f>+F31/D31*100</f>
        <v>87.920045093873298</v>
      </c>
      <c r="K31" s="23">
        <f t="shared" si="7"/>
        <v>99.587446589067326</v>
      </c>
    </row>
    <row r="32" spans="1:16" ht="15" customHeight="1" x14ac:dyDescent="0.2">
      <c r="A32" s="34" t="s">
        <v>30</v>
      </c>
      <c r="B32" s="37">
        <v>0</v>
      </c>
      <c r="C32" s="37">
        <v>0</v>
      </c>
      <c r="D32" s="90"/>
      <c r="E32" s="90">
        <v>97</v>
      </c>
      <c r="F32" s="90">
        <v>79</v>
      </c>
      <c r="G32" s="22">
        <f t="shared" si="5"/>
        <v>79</v>
      </c>
      <c r="H32" s="22">
        <f t="shared" si="6"/>
        <v>-18</v>
      </c>
      <c r="I32" s="23">
        <v>0</v>
      </c>
      <c r="J32" s="23">
        <v>0</v>
      </c>
      <c r="K32" s="23">
        <f t="shared" si="7"/>
        <v>81.44329896907216</v>
      </c>
    </row>
    <row r="33" spans="1:11" ht="15" customHeight="1" x14ac:dyDescent="0.25">
      <c r="A33" s="35" t="s">
        <v>5</v>
      </c>
      <c r="B33" s="36">
        <f>B28+B29+B30+B31+B32</f>
        <v>833612</v>
      </c>
      <c r="C33" s="36">
        <f>C28+C29+C30+C31+C32</f>
        <v>833612</v>
      </c>
      <c r="D33" s="36">
        <f>D28+D29+D30+D31+D32</f>
        <v>415748</v>
      </c>
      <c r="E33" s="36">
        <f>E28+E29+E30+E31+E32</f>
        <v>396913</v>
      </c>
      <c r="F33" s="36">
        <f>F28+F29+F30+F31+F32</f>
        <v>418709</v>
      </c>
      <c r="G33" s="31">
        <f t="shared" si="5"/>
        <v>2961</v>
      </c>
      <c r="H33" s="31">
        <f t="shared" si="6"/>
        <v>21796</v>
      </c>
      <c r="I33" s="32">
        <f>+F33/C33*100</f>
        <v>50.228283661943451</v>
      </c>
      <c r="J33" s="32">
        <f>+F33/D33*100</f>
        <v>100.71221028122805</v>
      </c>
      <c r="K33" s="32">
        <f t="shared" si="7"/>
        <v>105.49137972301234</v>
      </c>
    </row>
    <row r="34" spans="1:11" ht="15" customHeight="1" x14ac:dyDescent="0.25">
      <c r="A34" s="33" t="s">
        <v>34</v>
      </c>
      <c r="B34" s="37"/>
      <c r="C34" s="37"/>
      <c r="D34" s="37"/>
      <c r="E34" s="34"/>
      <c r="F34" s="34"/>
      <c r="G34" s="34"/>
      <c r="H34" s="37"/>
      <c r="I34" s="37"/>
      <c r="J34" s="37"/>
      <c r="K34" s="37"/>
    </row>
    <row r="35" spans="1:11" ht="15" customHeight="1" x14ac:dyDescent="0.2">
      <c r="A35" s="34" t="s">
        <v>25</v>
      </c>
      <c r="B35" s="89">
        <f t="shared" ref="B35:F36" si="8">+B20</f>
        <v>3908054</v>
      </c>
      <c r="C35" s="89">
        <f t="shared" si="8"/>
        <v>3908054</v>
      </c>
      <c r="D35" s="89">
        <f t="shared" si="8"/>
        <v>1946026</v>
      </c>
      <c r="E35" s="89">
        <f t="shared" si="8"/>
        <v>1840366</v>
      </c>
      <c r="F35" s="89">
        <f t="shared" si="8"/>
        <v>1948374</v>
      </c>
      <c r="G35" s="22">
        <f t="shared" ref="G35:G42" si="9">+F35-D35</f>
        <v>2348</v>
      </c>
      <c r="H35" s="22">
        <f t="shared" ref="H35:H42" si="10">+F35-E35</f>
        <v>108008</v>
      </c>
      <c r="I35" s="23">
        <f t="shared" ref="I35:I40" si="11">+F35/C35*100</f>
        <v>49.855350002840289</v>
      </c>
      <c r="J35" s="23">
        <f t="shared" ref="J35:J40" si="12">+F35/D35*100</f>
        <v>100.12065614745127</v>
      </c>
      <c r="K35" s="23">
        <f t="shared" ref="K35:K42" si="13">+F35/E35*100</f>
        <v>105.86883261264335</v>
      </c>
    </row>
    <row r="36" spans="1:11" ht="15" customHeight="1" x14ac:dyDescent="0.2">
      <c r="A36" s="34" t="s">
        <v>26</v>
      </c>
      <c r="B36" s="89">
        <f t="shared" si="8"/>
        <v>290156</v>
      </c>
      <c r="C36" s="89">
        <f t="shared" si="8"/>
        <v>290156</v>
      </c>
      <c r="D36" s="89">
        <f t="shared" si="8"/>
        <v>144484</v>
      </c>
      <c r="E36" s="89">
        <f t="shared" si="8"/>
        <v>122696</v>
      </c>
      <c r="F36" s="89">
        <f t="shared" si="8"/>
        <v>94144</v>
      </c>
      <c r="G36" s="22">
        <f t="shared" si="9"/>
        <v>-50340</v>
      </c>
      <c r="H36" s="22">
        <f t="shared" si="10"/>
        <v>-28552</v>
      </c>
      <c r="I36" s="23">
        <f t="shared" si="11"/>
        <v>32.445994568439048</v>
      </c>
      <c r="J36" s="23">
        <f t="shared" si="12"/>
        <v>65.158771905539709</v>
      </c>
      <c r="K36" s="23">
        <f t="shared" si="13"/>
        <v>76.729477733585455</v>
      </c>
    </row>
    <row r="37" spans="1:11" ht="15" customHeight="1" x14ac:dyDescent="0.2">
      <c r="A37" s="34" t="s">
        <v>32</v>
      </c>
      <c r="B37" s="89">
        <f>+B28</f>
        <v>668585</v>
      </c>
      <c r="C37" s="89">
        <f>+C28</f>
        <v>668585</v>
      </c>
      <c r="D37" s="89">
        <f>+D28</f>
        <v>333444</v>
      </c>
      <c r="E37" s="89">
        <f>+E28</f>
        <v>320307</v>
      </c>
      <c r="F37" s="89">
        <f>+F28</f>
        <v>341351</v>
      </c>
      <c r="G37" s="22">
        <f t="shared" si="9"/>
        <v>7907</v>
      </c>
      <c r="H37" s="22">
        <f t="shared" si="10"/>
        <v>21044</v>
      </c>
      <c r="I37" s="23">
        <f t="shared" si="11"/>
        <v>51.055737116447418</v>
      </c>
      <c r="J37" s="23">
        <f t="shared" si="12"/>
        <v>102.37131272417557</v>
      </c>
      <c r="K37" s="23">
        <f t="shared" si="13"/>
        <v>106.569946957138</v>
      </c>
    </row>
    <row r="38" spans="1:11" ht="15" customHeight="1" x14ac:dyDescent="0.2">
      <c r="A38" s="34" t="s">
        <v>27</v>
      </c>
      <c r="B38" s="89">
        <f t="shared" ref="B38:F41" si="14">+B22+B29</f>
        <v>532817</v>
      </c>
      <c r="C38" s="89">
        <f t="shared" si="14"/>
        <v>532817</v>
      </c>
      <c r="D38" s="89">
        <f t="shared" si="14"/>
        <v>265403</v>
      </c>
      <c r="E38" s="89">
        <f t="shared" si="14"/>
        <v>251230</v>
      </c>
      <c r="F38" s="89">
        <f t="shared" si="14"/>
        <v>256956</v>
      </c>
      <c r="G38" s="22">
        <f t="shared" si="9"/>
        <v>-8447</v>
      </c>
      <c r="H38" s="22">
        <f t="shared" si="10"/>
        <v>5726</v>
      </c>
      <c r="I38" s="23">
        <f t="shared" si="11"/>
        <v>48.225938736939696</v>
      </c>
      <c r="J38" s="23">
        <f t="shared" si="12"/>
        <v>96.817292946952378</v>
      </c>
      <c r="K38" s="23">
        <f t="shared" si="13"/>
        <v>102.27918640289775</v>
      </c>
    </row>
    <row r="39" spans="1:11" ht="15" customHeight="1" x14ac:dyDescent="0.2">
      <c r="A39" s="34" t="s">
        <v>28</v>
      </c>
      <c r="B39" s="89">
        <f t="shared" si="14"/>
        <v>41473</v>
      </c>
      <c r="C39" s="89">
        <f t="shared" si="14"/>
        <v>41473</v>
      </c>
      <c r="D39" s="89">
        <f t="shared" si="14"/>
        <v>20659</v>
      </c>
      <c r="E39" s="89">
        <f t="shared" si="14"/>
        <v>19125</v>
      </c>
      <c r="F39" s="89">
        <f t="shared" si="14"/>
        <v>20768</v>
      </c>
      <c r="G39" s="22">
        <f t="shared" si="9"/>
        <v>109</v>
      </c>
      <c r="H39" s="22">
        <f t="shared" si="10"/>
        <v>1643</v>
      </c>
      <c r="I39" s="23">
        <f t="shared" si="11"/>
        <v>50.075953029681962</v>
      </c>
      <c r="J39" s="23">
        <f t="shared" si="12"/>
        <v>100.52761508301467</v>
      </c>
      <c r="K39" s="23">
        <f t="shared" si="13"/>
        <v>108.5908496732026</v>
      </c>
    </row>
    <row r="40" spans="1:11" ht="15" customHeight="1" x14ac:dyDescent="0.2">
      <c r="A40" s="34" t="s">
        <v>29</v>
      </c>
      <c r="B40" s="89">
        <f t="shared" si="14"/>
        <v>51580</v>
      </c>
      <c r="C40" s="89">
        <f t="shared" si="14"/>
        <v>51580</v>
      </c>
      <c r="D40" s="89">
        <f t="shared" si="14"/>
        <v>25720</v>
      </c>
      <c r="E40" s="89">
        <f t="shared" si="14"/>
        <v>22713</v>
      </c>
      <c r="F40" s="89">
        <f t="shared" si="14"/>
        <v>22343</v>
      </c>
      <c r="G40" s="22">
        <f t="shared" si="9"/>
        <v>-3377</v>
      </c>
      <c r="H40" s="22">
        <f t="shared" si="10"/>
        <v>-370</v>
      </c>
      <c r="I40" s="23">
        <f t="shared" si="11"/>
        <v>43.317177200465295</v>
      </c>
      <c r="J40" s="23">
        <f t="shared" si="12"/>
        <v>86.870139968895799</v>
      </c>
      <c r="K40" s="23">
        <f t="shared" si="13"/>
        <v>98.370976973539385</v>
      </c>
    </row>
    <row r="41" spans="1:11" ht="15" customHeight="1" x14ac:dyDescent="0.2">
      <c r="A41" s="34" t="s">
        <v>30</v>
      </c>
      <c r="B41" s="89">
        <f t="shared" si="14"/>
        <v>0</v>
      </c>
      <c r="C41" s="89">
        <f t="shared" si="14"/>
        <v>0</v>
      </c>
      <c r="D41" s="89">
        <f t="shared" si="14"/>
        <v>0</v>
      </c>
      <c r="E41" s="89">
        <f t="shared" si="14"/>
        <v>209</v>
      </c>
      <c r="F41" s="89">
        <f t="shared" si="14"/>
        <v>140</v>
      </c>
      <c r="G41" s="22">
        <f t="shared" si="9"/>
        <v>140</v>
      </c>
      <c r="H41" s="22">
        <f t="shared" si="10"/>
        <v>-69</v>
      </c>
      <c r="I41" s="23">
        <v>0</v>
      </c>
      <c r="J41" s="23">
        <v>0</v>
      </c>
      <c r="K41" s="23">
        <f t="shared" si="13"/>
        <v>66.985645933014354</v>
      </c>
    </row>
    <row r="42" spans="1:11" ht="15" customHeight="1" x14ac:dyDescent="0.25">
      <c r="A42" s="35" t="s">
        <v>35</v>
      </c>
      <c r="B42" s="36">
        <f>SUM(B35:B41)</f>
        <v>5492665</v>
      </c>
      <c r="C42" s="36">
        <f>SUM(C35:C41)</f>
        <v>5492665</v>
      </c>
      <c r="D42" s="36">
        <f>SUM(D35:D41)</f>
        <v>2735736</v>
      </c>
      <c r="E42" s="36">
        <f>SUM(E35:E41)</f>
        <v>2576646</v>
      </c>
      <c r="F42" s="36">
        <f>SUM(F35:F41)</f>
        <v>2684076</v>
      </c>
      <c r="G42" s="31">
        <f t="shared" si="9"/>
        <v>-51660</v>
      </c>
      <c r="H42" s="31">
        <f t="shared" si="10"/>
        <v>107430</v>
      </c>
      <c r="I42" s="32">
        <f>+F42/C42*100</f>
        <v>48.866552028933128</v>
      </c>
      <c r="J42" s="32">
        <f>+F42/D42*100</f>
        <v>98.111659897007613</v>
      </c>
      <c r="K42" s="32">
        <f t="shared" si="13"/>
        <v>104.16937367414849</v>
      </c>
    </row>
    <row r="43" spans="1:11" ht="15" customHeight="1" x14ac:dyDescent="0.25">
      <c r="A43" s="33" t="s">
        <v>36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</row>
    <row r="44" spans="1:11" ht="15" customHeight="1" x14ac:dyDescent="0.2">
      <c r="A44" s="91" t="s">
        <v>37</v>
      </c>
      <c r="B44" s="91">
        <v>3332</v>
      </c>
      <c r="C44" s="91">
        <v>3332</v>
      </c>
      <c r="D44" s="91">
        <v>1726</v>
      </c>
      <c r="E44" s="91">
        <v>1610</v>
      </c>
      <c r="F44" s="92">
        <v>1585</v>
      </c>
      <c r="G44" s="22">
        <f t="shared" ref="G44:G57" si="15">+F44-D44</f>
        <v>-141</v>
      </c>
      <c r="H44" s="22">
        <f t="shared" ref="H44:H57" si="16">+F44-E44</f>
        <v>-25</v>
      </c>
      <c r="I44" s="23">
        <f>+F44/C44*100</f>
        <v>47.569027611044419</v>
      </c>
      <c r="J44" s="23">
        <f>+F44/D44*100</f>
        <v>91.830822711471612</v>
      </c>
      <c r="K44" s="23">
        <f>+F44/E44*100</f>
        <v>98.447204968944106</v>
      </c>
    </row>
    <row r="45" spans="1:11" ht="15" customHeight="1" x14ac:dyDescent="0.2">
      <c r="A45" s="37" t="s">
        <v>38</v>
      </c>
      <c r="B45" s="37">
        <v>20640</v>
      </c>
      <c r="C45" s="37">
        <v>20640</v>
      </c>
      <c r="D45" s="91">
        <v>10285</v>
      </c>
      <c r="E45" s="91">
        <v>10190</v>
      </c>
      <c r="F45" s="92">
        <v>10913</v>
      </c>
      <c r="G45" s="22">
        <f t="shared" si="15"/>
        <v>628</v>
      </c>
      <c r="H45" s="22">
        <f t="shared" si="16"/>
        <v>723</v>
      </c>
      <c r="I45" s="23">
        <f>+F45/C45*100</f>
        <v>52.873062015503876</v>
      </c>
      <c r="J45" s="23">
        <f>+F45/D45*100</f>
        <v>106.10597958191541</v>
      </c>
      <c r="K45" s="23">
        <f>+F45/E45*100</f>
        <v>107.09519136408244</v>
      </c>
    </row>
    <row r="46" spans="1:11" ht="15" customHeight="1" x14ac:dyDescent="0.2">
      <c r="A46" s="91" t="s">
        <v>39</v>
      </c>
      <c r="B46" s="91">
        <v>230</v>
      </c>
      <c r="C46" s="91">
        <v>230</v>
      </c>
      <c r="D46" s="91">
        <v>83</v>
      </c>
      <c r="E46" s="91">
        <v>97</v>
      </c>
      <c r="F46" s="92">
        <v>165</v>
      </c>
      <c r="G46" s="22">
        <f t="shared" si="15"/>
        <v>82</v>
      </c>
      <c r="H46" s="22">
        <f t="shared" si="16"/>
        <v>68</v>
      </c>
      <c r="I46" s="23">
        <f>+F46/C46*100</f>
        <v>71.739130434782609</v>
      </c>
      <c r="J46" s="88" t="s">
        <v>100</v>
      </c>
      <c r="K46" s="23">
        <f>+F46/E46*100</f>
        <v>170.10309278350516</v>
      </c>
    </row>
    <row r="47" spans="1:11" ht="15" customHeight="1" x14ac:dyDescent="0.2">
      <c r="A47" s="93" t="s">
        <v>40</v>
      </c>
      <c r="B47" s="93">
        <v>401</v>
      </c>
      <c r="C47" s="93">
        <v>401</v>
      </c>
      <c r="D47" s="91">
        <v>199</v>
      </c>
      <c r="E47" s="91">
        <v>159</v>
      </c>
      <c r="F47" s="92">
        <v>162</v>
      </c>
      <c r="G47" s="22">
        <f t="shared" si="15"/>
        <v>-37</v>
      </c>
      <c r="H47" s="22">
        <f t="shared" si="16"/>
        <v>3</v>
      </c>
      <c r="I47" s="23">
        <f>+F47/C47*100</f>
        <v>40.399002493765586</v>
      </c>
      <c r="J47" s="23">
        <f>+F47/D47*100</f>
        <v>81.4070351758794</v>
      </c>
      <c r="K47" s="23">
        <f>+F47/E47*100</f>
        <v>101.88679245283019</v>
      </c>
    </row>
    <row r="48" spans="1:11" ht="15" customHeight="1" x14ac:dyDescent="0.2">
      <c r="A48" s="93" t="s">
        <v>41</v>
      </c>
      <c r="B48" s="93">
        <v>1696</v>
      </c>
      <c r="C48" s="93">
        <v>1696</v>
      </c>
      <c r="D48" s="91">
        <v>446</v>
      </c>
      <c r="E48" s="91">
        <v>279</v>
      </c>
      <c r="F48" s="92">
        <v>225</v>
      </c>
      <c r="G48" s="22">
        <f t="shared" si="15"/>
        <v>-221</v>
      </c>
      <c r="H48" s="22">
        <f t="shared" si="16"/>
        <v>-54</v>
      </c>
      <c r="I48" s="23">
        <f>+F48/C48*100</f>
        <v>13.266509433962264</v>
      </c>
      <c r="J48" s="23">
        <f>+F48/D48*100</f>
        <v>50.448430493273541</v>
      </c>
      <c r="K48" s="23">
        <f>+F48/E48*100</f>
        <v>80.645161290322577</v>
      </c>
    </row>
    <row r="49" spans="1:11" ht="15" customHeight="1" x14ac:dyDescent="0.2">
      <c r="A49" s="93" t="s">
        <v>42</v>
      </c>
      <c r="B49" s="93">
        <v>0</v>
      </c>
      <c r="C49" s="93">
        <v>0</v>
      </c>
      <c r="D49" s="93">
        <v>0</v>
      </c>
      <c r="E49" s="93">
        <v>0</v>
      </c>
      <c r="F49" s="92">
        <v>0</v>
      </c>
      <c r="G49" s="22">
        <f t="shared" si="15"/>
        <v>0</v>
      </c>
      <c r="H49" s="22">
        <f t="shared" si="16"/>
        <v>0</v>
      </c>
      <c r="I49" s="22">
        <f t="shared" ref="I49:K50" si="17">+G49-F49</f>
        <v>0</v>
      </c>
      <c r="J49" s="22">
        <f t="shared" si="17"/>
        <v>0</v>
      </c>
      <c r="K49" s="22">
        <f t="shared" si="17"/>
        <v>0</v>
      </c>
    </row>
    <row r="50" spans="1:11" ht="15" customHeight="1" x14ac:dyDescent="0.2">
      <c r="A50" s="94" t="s">
        <v>43</v>
      </c>
      <c r="B50" s="91">
        <v>0</v>
      </c>
      <c r="C50" s="91">
        <v>0</v>
      </c>
      <c r="D50" s="91">
        <v>0</v>
      </c>
      <c r="E50" s="91">
        <v>0</v>
      </c>
      <c r="F50" s="92">
        <v>0</v>
      </c>
      <c r="G50" s="22">
        <f t="shared" si="15"/>
        <v>0</v>
      </c>
      <c r="H50" s="22">
        <f t="shared" si="16"/>
        <v>0</v>
      </c>
      <c r="I50" s="22">
        <f t="shared" si="17"/>
        <v>0</v>
      </c>
      <c r="J50" s="22">
        <f t="shared" si="17"/>
        <v>0</v>
      </c>
      <c r="K50" s="22">
        <f t="shared" si="17"/>
        <v>0</v>
      </c>
    </row>
    <row r="51" spans="1:11" s="39" customFormat="1" ht="24.75" customHeight="1" x14ac:dyDescent="0.2">
      <c r="A51" s="95" t="s">
        <v>44</v>
      </c>
      <c r="B51" s="95">
        <v>15308</v>
      </c>
      <c r="C51" s="95">
        <v>15308</v>
      </c>
      <c r="D51" s="95">
        <v>7439</v>
      </c>
      <c r="E51" s="95">
        <v>6586</v>
      </c>
      <c r="F51" s="96">
        <v>7204</v>
      </c>
      <c r="G51" s="27">
        <f t="shared" si="15"/>
        <v>-235</v>
      </c>
      <c r="H51" s="27">
        <f t="shared" si="16"/>
        <v>618</v>
      </c>
      <c r="I51" s="27">
        <f>+F51/C51*100</f>
        <v>47.060360595766923</v>
      </c>
      <c r="J51" s="27">
        <f>+F51/D51*100</f>
        <v>96.840973249092627</v>
      </c>
      <c r="K51" s="27">
        <f t="shared" ref="K51:K57" si="18">+F51/E51*100</f>
        <v>109.38354084421501</v>
      </c>
    </row>
    <row r="52" spans="1:11" ht="15" customHeight="1" x14ac:dyDescent="0.2">
      <c r="A52" s="94" t="s">
        <v>45</v>
      </c>
      <c r="B52" s="91">
        <v>75</v>
      </c>
      <c r="C52" s="91">
        <v>75</v>
      </c>
      <c r="D52" s="91">
        <v>36</v>
      </c>
      <c r="E52" s="91">
        <v>27</v>
      </c>
      <c r="F52" s="92">
        <v>48</v>
      </c>
      <c r="G52" s="22">
        <f t="shared" si="15"/>
        <v>12</v>
      </c>
      <c r="H52" s="22">
        <f t="shared" si="16"/>
        <v>21</v>
      </c>
      <c r="I52" s="23">
        <f>+F52/C52*100</f>
        <v>64</v>
      </c>
      <c r="J52" s="23">
        <f>+F52/D52*100</f>
        <v>133.33333333333331</v>
      </c>
      <c r="K52" s="23">
        <f t="shared" si="18"/>
        <v>177.77777777777777</v>
      </c>
    </row>
    <row r="53" spans="1:11" ht="15" customHeight="1" x14ac:dyDescent="0.2">
      <c r="A53" s="94" t="s">
        <v>46</v>
      </c>
      <c r="B53" s="91">
        <v>132</v>
      </c>
      <c r="C53" s="91">
        <v>132</v>
      </c>
      <c r="D53" s="91">
        <v>48</v>
      </c>
      <c r="E53" s="91">
        <v>43</v>
      </c>
      <c r="F53" s="92">
        <v>31</v>
      </c>
      <c r="G53" s="22">
        <f t="shared" si="15"/>
        <v>-17</v>
      </c>
      <c r="H53" s="22">
        <f t="shared" si="16"/>
        <v>-12</v>
      </c>
      <c r="I53" s="23">
        <f>+F53/C53*100</f>
        <v>23.484848484848484</v>
      </c>
      <c r="J53" s="23">
        <f>+F53/D53*100</f>
        <v>64.583333333333343</v>
      </c>
      <c r="K53" s="23">
        <f t="shared" si="18"/>
        <v>72.093023255813947</v>
      </c>
    </row>
    <row r="54" spans="1:11" ht="15" customHeight="1" x14ac:dyDescent="0.2">
      <c r="A54" s="94" t="s">
        <v>47</v>
      </c>
      <c r="B54" s="91">
        <v>119</v>
      </c>
      <c r="C54" s="91">
        <v>119</v>
      </c>
      <c r="D54" s="91">
        <v>88</v>
      </c>
      <c r="E54" s="91">
        <v>217</v>
      </c>
      <c r="F54" s="92">
        <v>844</v>
      </c>
      <c r="G54" s="22">
        <f t="shared" si="15"/>
        <v>756</v>
      </c>
      <c r="H54" s="22">
        <f t="shared" si="16"/>
        <v>627</v>
      </c>
      <c r="I54" s="88" t="s">
        <v>100</v>
      </c>
      <c r="J54" s="88" t="s">
        <v>100</v>
      </c>
      <c r="K54" s="88" t="s">
        <v>100</v>
      </c>
    </row>
    <row r="55" spans="1:11" ht="15" customHeight="1" x14ac:dyDescent="0.2">
      <c r="A55" s="94" t="s">
        <v>48</v>
      </c>
      <c r="B55" s="91">
        <v>0</v>
      </c>
      <c r="C55" s="91">
        <v>0</v>
      </c>
      <c r="D55" s="91">
        <v>0</v>
      </c>
      <c r="E55" s="91">
        <v>-18</v>
      </c>
      <c r="F55" s="97">
        <v>-45</v>
      </c>
      <c r="G55" s="22">
        <f t="shared" si="15"/>
        <v>-45</v>
      </c>
      <c r="H55" s="22">
        <f t="shared" si="16"/>
        <v>-27</v>
      </c>
      <c r="I55" s="23">
        <v>0</v>
      </c>
      <c r="J55" s="23">
        <v>0</v>
      </c>
      <c r="K55" s="88" t="s">
        <v>100</v>
      </c>
    </row>
    <row r="56" spans="1:11" ht="15" customHeight="1" x14ac:dyDescent="0.2">
      <c r="A56" s="98" t="s">
        <v>49</v>
      </c>
      <c r="B56" s="91">
        <v>2091</v>
      </c>
      <c r="C56" s="91">
        <v>2091</v>
      </c>
      <c r="D56" s="91">
        <v>995</v>
      </c>
      <c r="E56" s="99">
        <v>919</v>
      </c>
      <c r="F56" s="100">
        <v>1095</v>
      </c>
      <c r="G56" s="22">
        <f t="shared" si="15"/>
        <v>100</v>
      </c>
      <c r="H56" s="22">
        <f t="shared" si="16"/>
        <v>176</v>
      </c>
      <c r="I56" s="23">
        <f>+F56/C56*100</f>
        <v>52.367288378766141</v>
      </c>
      <c r="J56" s="23">
        <f>+F56/D56*100</f>
        <v>110.0502512562814</v>
      </c>
      <c r="K56" s="23">
        <f t="shared" si="18"/>
        <v>119.1512513601741</v>
      </c>
    </row>
    <row r="57" spans="1:11" ht="15" customHeight="1" x14ac:dyDescent="0.25">
      <c r="A57" s="101" t="s">
        <v>35</v>
      </c>
      <c r="B57" s="102">
        <f>+B44+B45+B46+B47+B48+B49+B50+B51+B52+B53+B54+B55+B56</f>
        <v>44024</v>
      </c>
      <c r="C57" s="102">
        <f>+C44+C45+C46+C47+C48+C49+C50+C51+C52+C53+C54+C55+C56</f>
        <v>44024</v>
      </c>
      <c r="D57" s="102">
        <f>+D44+D45+D46+D47+D48+D49+D50+D51+D52+D53+D54+D55+D56</f>
        <v>21345</v>
      </c>
      <c r="E57" s="102">
        <f>+E44+E45+E46+E47+E48+E49+E50+E51+E52+E53+E54+E55+E56</f>
        <v>20109</v>
      </c>
      <c r="F57" s="102">
        <f>+F44+F45+F46+F47+F48+F49+F50+F51+F52+F53+F54+F55+F56</f>
        <v>22227</v>
      </c>
      <c r="G57" s="31">
        <f t="shared" si="15"/>
        <v>882</v>
      </c>
      <c r="H57" s="31">
        <f t="shared" si="16"/>
        <v>2118</v>
      </c>
      <c r="I57" s="32">
        <f>+F57/C57*100</f>
        <v>50.488369980010908</v>
      </c>
      <c r="J57" s="32">
        <f>+F57/D57*100</f>
        <v>104.13211524947295</v>
      </c>
      <c r="K57" s="32">
        <f t="shared" si="18"/>
        <v>110.53259734447263</v>
      </c>
    </row>
    <row r="58" spans="1:11" ht="15" customHeight="1" x14ac:dyDescent="0.25">
      <c r="A58" s="103" t="s">
        <v>50</v>
      </c>
      <c r="B58" s="104"/>
      <c r="C58" s="104"/>
      <c r="D58" s="104"/>
      <c r="E58" s="104"/>
      <c r="F58" s="104"/>
      <c r="G58" s="104"/>
      <c r="H58" s="104"/>
      <c r="I58" s="40"/>
      <c r="J58" s="40"/>
      <c r="K58" s="41"/>
    </row>
    <row r="59" spans="1:11" ht="15" customHeight="1" x14ac:dyDescent="0.2">
      <c r="A59" s="42" t="s">
        <v>51</v>
      </c>
      <c r="B59" s="43">
        <v>10513</v>
      </c>
      <c r="C59" s="43">
        <v>10513</v>
      </c>
      <c r="D59" s="43">
        <v>4150</v>
      </c>
      <c r="E59" s="43">
        <v>4933</v>
      </c>
      <c r="F59" s="43">
        <v>2379</v>
      </c>
      <c r="G59" s="22">
        <f>+F59-D59</f>
        <v>-1771</v>
      </c>
      <c r="H59" s="22">
        <f>+F59-E59</f>
        <v>-2554</v>
      </c>
      <c r="I59" s="23">
        <f>+F59/C59*100</f>
        <v>22.629125844192906</v>
      </c>
      <c r="J59" s="23">
        <f>+F59/D59*100</f>
        <v>57.325301204819276</v>
      </c>
      <c r="K59" s="23">
        <f>+F59/E59*100</f>
        <v>48.226231502128527</v>
      </c>
    </row>
    <row r="60" spans="1:11" ht="15" customHeight="1" x14ac:dyDescent="0.2">
      <c r="A60" s="44" t="s">
        <v>52</v>
      </c>
      <c r="B60" s="45">
        <v>39569</v>
      </c>
      <c r="C60" s="45">
        <v>39569</v>
      </c>
      <c r="D60" s="45">
        <v>19469</v>
      </c>
      <c r="E60" s="45">
        <v>16326</v>
      </c>
      <c r="F60" s="45">
        <v>14225</v>
      </c>
      <c r="G60" s="22">
        <f>+F60-D60</f>
        <v>-5244</v>
      </c>
      <c r="H60" s="22">
        <f>+F60-E60</f>
        <v>-2101</v>
      </c>
      <c r="I60" s="23">
        <f>+F60/C60*100</f>
        <v>35.949859738684324</v>
      </c>
      <c r="J60" s="23">
        <f>+F60/D60*100</f>
        <v>73.064872361189586</v>
      </c>
      <c r="K60" s="23">
        <f>+F60/E60*100</f>
        <v>87.130956756094562</v>
      </c>
    </row>
    <row r="61" spans="1:11" ht="15" customHeight="1" x14ac:dyDescent="0.25">
      <c r="A61" s="46" t="s">
        <v>53</v>
      </c>
      <c r="B61" s="47">
        <f>+B59+B60</f>
        <v>50082</v>
      </c>
      <c r="C61" s="47">
        <f>+C59+C60</f>
        <v>50082</v>
      </c>
      <c r="D61" s="47">
        <f>+D59+D60</f>
        <v>23619</v>
      </c>
      <c r="E61" s="47">
        <f>+E59+E60</f>
        <v>21259</v>
      </c>
      <c r="F61" s="47">
        <f>+F59+F60</f>
        <v>16604</v>
      </c>
      <c r="G61" s="31">
        <f>+F61-D61</f>
        <v>-7015</v>
      </c>
      <c r="H61" s="31">
        <f>+F61-E61</f>
        <v>-4655</v>
      </c>
      <c r="I61" s="32">
        <f>+F61/C61*100</f>
        <v>33.153628049998005</v>
      </c>
      <c r="J61" s="32">
        <f>+F61/D61*100</f>
        <v>70.299335280917902</v>
      </c>
      <c r="K61" s="32">
        <f>+F61/E61*100</f>
        <v>78.10339150477445</v>
      </c>
    </row>
    <row r="62" spans="1:11" ht="18" customHeight="1" x14ac:dyDescent="0.25">
      <c r="A62" s="33" t="s">
        <v>54</v>
      </c>
      <c r="B62" s="38"/>
      <c r="C62" s="38"/>
      <c r="D62" s="38"/>
      <c r="E62" s="38"/>
      <c r="F62" s="38"/>
      <c r="G62" s="38"/>
      <c r="H62" s="38"/>
      <c r="I62" s="48"/>
      <c r="J62" s="48"/>
      <c r="K62" s="49"/>
    </row>
    <row r="63" spans="1:11" ht="14.25" customHeight="1" x14ac:dyDescent="0.2">
      <c r="A63" s="50" t="s">
        <v>55</v>
      </c>
      <c r="B63" s="51">
        <v>200442</v>
      </c>
      <c r="C63" s="51">
        <v>199953</v>
      </c>
      <c r="D63" s="51">
        <v>95198</v>
      </c>
      <c r="E63" s="51">
        <v>79744</v>
      </c>
      <c r="F63" s="51">
        <v>80393</v>
      </c>
      <c r="G63" s="22">
        <f>+F63-D63</f>
        <v>-14805</v>
      </c>
      <c r="H63" s="22">
        <f>+F63-E63</f>
        <v>649</v>
      </c>
      <c r="I63" s="23">
        <f>+F63/C63*100</f>
        <v>40.205948397873499</v>
      </c>
      <c r="J63" s="23">
        <f>+F63/D63*100</f>
        <v>84.448202693333897</v>
      </c>
      <c r="K63" s="23">
        <f>+F63/E63*100</f>
        <v>100.81385433386838</v>
      </c>
    </row>
    <row r="64" spans="1:11" ht="15" customHeight="1" x14ac:dyDescent="0.2">
      <c r="A64" s="50" t="s">
        <v>56</v>
      </c>
      <c r="B64" s="51">
        <v>0</v>
      </c>
      <c r="C64" s="51">
        <v>0</v>
      </c>
      <c r="D64" s="51">
        <v>0</v>
      </c>
      <c r="E64" s="51">
        <v>-185</v>
      </c>
      <c r="F64" s="51">
        <v>-92</v>
      </c>
      <c r="G64" s="22">
        <f>+F64-D64</f>
        <v>-92</v>
      </c>
      <c r="H64" s="22">
        <f>+F64-E64</f>
        <v>93</v>
      </c>
      <c r="I64" s="23">
        <v>0</v>
      </c>
      <c r="J64" s="23">
        <v>0</v>
      </c>
      <c r="K64" s="23">
        <f>+F64/E64*100</f>
        <v>49.729729729729733</v>
      </c>
    </row>
    <row r="65" spans="1:11" ht="15" customHeight="1" x14ac:dyDescent="0.2">
      <c r="A65" s="50" t="s">
        <v>57</v>
      </c>
      <c r="B65" s="51">
        <v>0</v>
      </c>
      <c r="C65" s="51">
        <v>0</v>
      </c>
      <c r="D65" s="51">
        <v>0</v>
      </c>
      <c r="E65" s="51">
        <v>6</v>
      </c>
      <c r="F65" s="51">
        <v>6</v>
      </c>
      <c r="G65" s="22">
        <f>+F65-D65</f>
        <v>6</v>
      </c>
      <c r="H65" s="22">
        <f>+F65-E65</f>
        <v>0</v>
      </c>
      <c r="I65" s="23">
        <v>0</v>
      </c>
      <c r="J65" s="23">
        <v>0</v>
      </c>
      <c r="K65" s="23">
        <f>+F65/E65*100</f>
        <v>100</v>
      </c>
    </row>
    <row r="66" spans="1:11" ht="17.25" customHeight="1" x14ac:dyDescent="0.25">
      <c r="A66" s="52" t="s">
        <v>35</v>
      </c>
      <c r="B66" s="36">
        <f>SUM(B63:B65)</f>
        <v>200442</v>
      </c>
      <c r="C66" s="36">
        <f>SUM(C63:C65)</f>
        <v>199953</v>
      </c>
      <c r="D66" s="36">
        <f>SUM(D63:D65)</f>
        <v>95198</v>
      </c>
      <c r="E66" s="36">
        <f>SUM(E63:E65)</f>
        <v>79565</v>
      </c>
      <c r="F66" s="36">
        <f>SUM(F63:F65)</f>
        <v>80307</v>
      </c>
      <c r="G66" s="31">
        <f>+F66-D66</f>
        <v>-14891</v>
      </c>
      <c r="H66" s="31">
        <f>+F66-E66</f>
        <v>742</v>
      </c>
      <c r="I66" s="32">
        <f>+F66/C66*100</f>
        <v>40.162938290498268</v>
      </c>
      <c r="J66" s="32">
        <f>+F66/D66*100</f>
        <v>84.35786466102229</v>
      </c>
      <c r="K66" s="32">
        <f>+F66/E66*100</f>
        <v>100.93257085401872</v>
      </c>
    </row>
    <row r="68" spans="1:11" ht="15" customHeight="1" x14ac:dyDescent="0.2">
      <c r="F68" s="85"/>
    </row>
    <row r="69" spans="1:11" ht="15" customHeight="1" x14ac:dyDescent="0.2">
      <c r="A69" s="83"/>
    </row>
    <row r="70" spans="1:11" ht="15" customHeight="1" x14ac:dyDescent="0.2">
      <c r="A70" s="83"/>
    </row>
  </sheetData>
  <phoneticPr fontId="5" type="noConversion"/>
  <pageMargins left="0.17" right="0.23" top="1" bottom="1" header="0.4921259845" footer="0.4921259845"/>
  <pageSetup paperSize="9" scale="56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workbookViewId="0">
      <pane xSplit="1" ySplit="8" topLeftCell="B9" activePane="bottomRight" state="frozen"/>
      <selection activeCell="H40" sqref="H40"/>
      <selection pane="topRight" activeCell="H40" sqref="H40"/>
      <selection pane="bottomLeft" activeCell="H40" sqref="H40"/>
      <selection pane="bottomRight" activeCell="H40" sqref="H40"/>
    </sheetView>
  </sheetViews>
  <sheetFormatPr defaultColWidth="7.85546875" defaultRowHeight="12.75" x14ac:dyDescent="0.2"/>
  <cols>
    <col min="1" max="1" width="53.5703125" style="55" customWidth="1"/>
    <col min="2" max="7" width="11.140625" style="55" customWidth="1"/>
    <col min="8" max="8" width="13.5703125" style="55" customWidth="1"/>
    <col min="9" max="9" width="13.42578125" style="55" customWidth="1"/>
    <col min="10" max="10" width="11.28515625" style="55" customWidth="1"/>
    <col min="11" max="16384" width="7.85546875" style="55"/>
  </cols>
  <sheetData>
    <row r="1" spans="1:10" x14ac:dyDescent="0.2">
      <c r="A1" s="54"/>
    </row>
    <row r="2" spans="1:10" x14ac:dyDescent="0.2">
      <c r="A2" s="54"/>
    </row>
    <row r="5" spans="1:10" x14ac:dyDescent="0.2">
      <c r="A5" s="54"/>
    </row>
    <row r="6" spans="1:10" x14ac:dyDescent="0.2">
      <c r="A6" s="54" t="s">
        <v>58</v>
      </c>
    </row>
    <row r="7" spans="1:10" x14ac:dyDescent="0.2">
      <c r="A7" s="54"/>
      <c r="H7" s="56" t="s">
        <v>3</v>
      </c>
    </row>
    <row r="8" spans="1:10" ht="51.75" customHeight="1" x14ac:dyDescent="0.2">
      <c r="A8" s="57" t="s">
        <v>1</v>
      </c>
      <c r="B8" s="58" t="s">
        <v>59</v>
      </c>
      <c r="C8" s="58" t="s">
        <v>6</v>
      </c>
      <c r="D8" s="58" t="s">
        <v>7</v>
      </c>
      <c r="E8" s="58" t="s">
        <v>8</v>
      </c>
      <c r="F8" s="58" t="s">
        <v>99</v>
      </c>
      <c r="G8" s="58" t="s">
        <v>158</v>
      </c>
      <c r="H8" s="58" t="s">
        <v>60</v>
      </c>
    </row>
    <row r="9" spans="1:10" x14ac:dyDescent="0.2">
      <c r="A9" s="57" t="s">
        <v>0</v>
      </c>
      <c r="B9" s="59">
        <v>1</v>
      </c>
      <c r="C9" s="59">
        <v>2</v>
      </c>
      <c r="D9" s="59">
        <v>3</v>
      </c>
      <c r="E9" s="59">
        <v>4</v>
      </c>
      <c r="F9" s="59">
        <v>5</v>
      </c>
      <c r="G9" s="59"/>
      <c r="H9" s="59">
        <v>5</v>
      </c>
    </row>
    <row r="10" spans="1:10" x14ac:dyDescent="0.2">
      <c r="A10" s="60" t="s">
        <v>61</v>
      </c>
      <c r="B10" s="61">
        <f t="shared" ref="B10:G10" si="0">+B12+B13+B14+B15+B16+B17+B18+B19</f>
        <v>472899</v>
      </c>
      <c r="C10" s="61">
        <f t="shared" si="0"/>
        <v>515666</v>
      </c>
      <c r="D10" s="61">
        <f t="shared" si="0"/>
        <v>531537</v>
      </c>
      <c r="E10" s="61">
        <f t="shared" si="0"/>
        <v>533678</v>
      </c>
      <c r="F10" s="61">
        <f t="shared" si="0"/>
        <v>478243</v>
      </c>
      <c r="G10" s="61">
        <f t="shared" si="0"/>
        <v>524504</v>
      </c>
      <c r="H10" s="61">
        <f>SUM(B10:G10)</f>
        <v>3056527</v>
      </c>
    </row>
    <row r="11" spans="1:10" x14ac:dyDescent="0.2">
      <c r="A11" s="62" t="s">
        <v>2</v>
      </c>
      <c r="B11" s="63"/>
      <c r="C11" s="63"/>
      <c r="D11" s="63"/>
      <c r="E11" s="63"/>
      <c r="F11" s="63"/>
      <c r="G11" s="63"/>
      <c r="H11" s="61"/>
    </row>
    <row r="12" spans="1:10" x14ac:dyDescent="0.2">
      <c r="A12" s="62" t="s">
        <v>62</v>
      </c>
      <c r="B12" s="63">
        <v>31332</v>
      </c>
      <c r="C12" s="63">
        <v>34696</v>
      </c>
      <c r="D12" s="63">
        <v>34035</v>
      </c>
      <c r="E12" s="63">
        <v>35469</v>
      </c>
      <c r="F12" s="63">
        <v>31556</v>
      </c>
      <c r="G12" s="63">
        <v>31542</v>
      </c>
      <c r="H12" s="61">
        <f t="shared" ref="H12:H21" si="1">SUM(B12:G12)</f>
        <v>198630</v>
      </c>
      <c r="I12" s="66"/>
      <c r="J12" s="65"/>
    </row>
    <row r="13" spans="1:10" x14ac:dyDescent="0.2">
      <c r="A13" s="62" t="s">
        <v>63</v>
      </c>
      <c r="B13" s="63">
        <v>351815</v>
      </c>
      <c r="C13" s="63">
        <v>382781</v>
      </c>
      <c r="D13" s="63">
        <v>394419</v>
      </c>
      <c r="E13" s="63">
        <v>394712</v>
      </c>
      <c r="F13" s="63">
        <v>349011</v>
      </c>
      <c r="G13" s="63">
        <v>392629</v>
      </c>
      <c r="H13" s="61">
        <f t="shared" si="1"/>
        <v>2265367</v>
      </c>
      <c r="I13" s="66"/>
      <c r="J13" s="65"/>
    </row>
    <row r="14" spans="1:10" ht="14.25" x14ac:dyDescent="0.2">
      <c r="A14" s="62" t="s">
        <v>64</v>
      </c>
      <c r="B14" s="63">
        <v>63913</v>
      </c>
      <c r="C14" s="63">
        <v>70076</v>
      </c>
      <c r="D14" s="63">
        <v>73327</v>
      </c>
      <c r="E14" s="63">
        <v>72960</v>
      </c>
      <c r="F14" s="63">
        <v>65028</v>
      </c>
      <c r="G14" s="63">
        <v>73405</v>
      </c>
      <c r="H14" s="61">
        <f t="shared" si="1"/>
        <v>418709</v>
      </c>
      <c r="I14" s="64"/>
      <c r="J14" s="65"/>
    </row>
    <row r="15" spans="1:10" ht="14.25" x14ac:dyDescent="0.2">
      <c r="A15" s="62" t="s">
        <v>65</v>
      </c>
      <c r="B15" s="63">
        <v>3326</v>
      </c>
      <c r="C15" s="63">
        <v>3659</v>
      </c>
      <c r="D15" s="63">
        <v>3980</v>
      </c>
      <c r="E15" s="63">
        <v>3719</v>
      </c>
      <c r="F15" s="63">
        <v>3939</v>
      </c>
      <c r="G15" s="63">
        <v>3604</v>
      </c>
      <c r="H15" s="61">
        <f t="shared" si="1"/>
        <v>22227</v>
      </c>
      <c r="I15" s="64"/>
      <c r="J15" s="65"/>
    </row>
    <row r="16" spans="1:10" ht="14.25" x14ac:dyDescent="0.2">
      <c r="A16" s="62" t="s">
        <v>66</v>
      </c>
      <c r="B16" s="63">
        <v>3128</v>
      </c>
      <c r="C16" s="63">
        <v>951</v>
      </c>
      <c r="D16" s="63">
        <v>3486</v>
      </c>
      <c r="E16" s="63">
        <v>2548</v>
      </c>
      <c r="F16" s="63">
        <v>5170</v>
      </c>
      <c r="G16" s="63">
        <v>1321</v>
      </c>
      <c r="H16" s="61">
        <f t="shared" si="1"/>
        <v>16604</v>
      </c>
      <c r="I16" s="64"/>
      <c r="J16" s="65"/>
    </row>
    <row r="17" spans="1:12" ht="14.25" x14ac:dyDescent="0.2">
      <c r="A17" s="62" t="s">
        <v>67</v>
      </c>
      <c r="B17" s="63">
        <v>11951</v>
      </c>
      <c r="C17" s="63">
        <v>13809</v>
      </c>
      <c r="D17" s="63">
        <v>13196</v>
      </c>
      <c r="E17" s="63">
        <v>14212</v>
      </c>
      <c r="F17" s="63">
        <v>13242</v>
      </c>
      <c r="G17" s="63">
        <v>13897</v>
      </c>
      <c r="H17" s="61">
        <f t="shared" si="1"/>
        <v>80307</v>
      </c>
      <c r="I17" s="64"/>
      <c r="J17" s="65"/>
    </row>
    <row r="18" spans="1:12" ht="14.25" x14ac:dyDescent="0.2">
      <c r="A18" s="62" t="s">
        <v>68</v>
      </c>
      <c r="B18" s="63">
        <v>0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61">
        <f t="shared" si="1"/>
        <v>0</v>
      </c>
      <c r="I18" s="64"/>
      <c r="J18" s="65"/>
    </row>
    <row r="19" spans="1:12" ht="14.25" x14ac:dyDescent="0.2">
      <c r="A19" s="62" t="s">
        <v>69</v>
      </c>
      <c r="B19" s="63">
        <v>7434</v>
      </c>
      <c r="C19" s="63">
        <v>9694</v>
      </c>
      <c r="D19" s="63">
        <v>9094</v>
      </c>
      <c r="E19" s="63">
        <v>10058</v>
      </c>
      <c r="F19" s="63">
        <v>10297</v>
      </c>
      <c r="G19" s="63">
        <v>8106</v>
      </c>
      <c r="H19" s="61">
        <f t="shared" si="1"/>
        <v>54683</v>
      </c>
      <c r="I19" s="64"/>
      <c r="J19" s="65"/>
      <c r="K19" s="66"/>
    </row>
    <row r="20" spans="1:12" x14ac:dyDescent="0.2">
      <c r="A20" s="62" t="s">
        <v>70</v>
      </c>
      <c r="B20" s="63">
        <v>0</v>
      </c>
      <c r="C20" s="63">
        <v>3</v>
      </c>
      <c r="D20" s="63">
        <v>15</v>
      </c>
      <c r="E20" s="63">
        <v>147</v>
      </c>
      <c r="F20" s="63">
        <v>34</v>
      </c>
      <c r="G20" s="63">
        <v>4</v>
      </c>
      <c r="H20" s="61">
        <f t="shared" si="1"/>
        <v>203</v>
      </c>
      <c r="I20" s="67"/>
      <c r="J20" s="65"/>
      <c r="K20" s="66"/>
      <c r="L20" s="66"/>
    </row>
    <row r="21" spans="1:12" x14ac:dyDescent="0.2">
      <c r="A21" s="62" t="s">
        <v>71</v>
      </c>
      <c r="B21" s="63">
        <v>7434</v>
      </c>
      <c r="C21" s="63">
        <v>9691</v>
      </c>
      <c r="D21" s="63">
        <v>9079</v>
      </c>
      <c r="E21" s="63">
        <v>9911</v>
      </c>
      <c r="F21" s="63">
        <v>10263</v>
      </c>
      <c r="G21" s="63">
        <v>8102</v>
      </c>
      <c r="H21" s="61">
        <f t="shared" si="1"/>
        <v>54480</v>
      </c>
      <c r="I21" s="66"/>
      <c r="J21" s="65"/>
      <c r="K21" s="66"/>
    </row>
    <row r="22" spans="1:12" ht="15.75" customHeight="1" x14ac:dyDescent="0.2">
      <c r="E22" s="66"/>
      <c r="F22" s="66"/>
      <c r="G22" s="66"/>
    </row>
    <row r="23" spans="1:12" ht="15.75" customHeight="1" x14ac:dyDescent="0.2">
      <c r="D23" s="66"/>
      <c r="E23" s="66"/>
      <c r="F23" s="66"/>
      <c r="G23" s="66"/>
      <c r="H23" s="66"/>
    </row>
    <row r="24" spans="1:12" ht="15.75" customHeight="1" x14ac:dyDescent="0.2">
      <c r="A24" s="53"/>
    </row>
    <row r="25" spans="1:12" ht="15.75" customHeight="1" x14ac:dyDescent="0.2">
      <c r="A25" s="53"/>
    </row>
    <row r="26" spans="1:12" ht="15.75" customHeight="1" x14ac:dyDescent="0.2">
      <c r="A26" s="68"/>
    </row>
    <row r="27" spans="1:12" ht="15.75" customHeight="1" x14ac:dyDescent="0.2"/>
    <row r="28" spans="1:12" ht="15.75" customHeight="1" x14ac:dyDescent="0.2"/>
  </sheetData>
  <phoneticPr fontId="5" type="noConversion"/>
  <pageMargins left="0.75" right="0.27" top="1" bottom="1" header="0.4921259845" footer="0.4921259845"/>
  <pageSetup paperSize="9" scale="6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H40" sqref="H40"/>
    </sheetView>
  </sheetViews>
  <sheetFormatPr defaultRowHeight="12.75" x14ac:dyDescent="0.2"/>
  <cols>
    <col min="1" max="1" width="68.42578125" customWidth="1"/>
    <col min="2" max="3" width="14.140625" style="1" customWidth="1"/>
    <col min="4" max="4" width="13.7109375" style="417" customWidth="1"/>
    <col min="5" max="5" width="11.5703125" customWidth="1"/>
    <col min="6" max="6" width="10.85546875" customWidth="1"/>
    <col min="257" max="257" width="68.42578125" customWidth="1"/>
    <col min="258" max="259" width="14.140625" customWidth="1"/>
    <col min="260" max="260" width="13.7109375" customWidth="1"/>
    <col min="261" max="261" width="11.5703125" customWidth="1"/>
    <col min="262" max="262" width="10.85546875" customWidth="1"/>
    <col min="513" max="513" width="68.42578125" customWidth="1"/>
    <col min="514" max="515" width="14.140625" customWidth="1"/>
    <col min="516" max="516" width="13.7109375" customWidth="1"/>
    <col min="517" max="517" width="11.5703125" customWidth="1"/>
    <col min="518" max="518" width="10.85546875" customWidth="1"/>
    <col min="769" max="769" width="68.42578125" customWidth="1"/>
    <col min="770" max="771" width="14.140625" customWidth="1"/>
    <col min="772" max="772" width="13.7109375" customWidth="1"/>
    <col min="773" max="773" width="11.5703125" customWidth="1"/>
    <col min="774" max="774" width="10.85546875" customWidth="1"/>
    <col min="1025" max="1025" width="68.42578125" customWidth="1"/>
    <col min="1026" max="1027" width="14.140625" customWidth="1"/>
    <col min="1028" max="1028" width="13.7109375" customWidth="1"/>
    <col min="1029" max="1029" width="11.5703125" customWidth="1"/>
    <col min="1030" max="1030" width="10.85546875" customWidth="1"/>
    <col min="1281" max="1281" width="68.42578125" customWidth="1"/>
    <col min="1282" max="1283" width="14.140625" customWidth="1"/>
    <col min="1284" max="1284" width="13.7109375" customWidth="1"/>
    <col min="1285" max="1285" width="11.5703125" customWidth="1"/>
    <col min="1286" max="1286" width="10.85546875" customWidth="1"/>
    <col min="1537" max="1537" width="68.42578125" customWidth="1"/>
    <col min="1538" max="1539" width="14.140625" customWidth="1"/>
    <col min="1540" max="1540" width="13.7109375" customWidth="1"/>
    <col min="1541" max="1541" width="11.5703125" customWidth="1"/>
    <col min="1542" max="1542" width="10.85546875" customWidth="1"/>
    <col min="1793" max="1793" width="68.42578125" customWidth="1"/>
    <col min="1794" max="1795" width="14.140625" customWidth="1"/>
    <col min="1796" max="1796" width="13.7109375" customWidth="1"/>
    <col min="1797" max="1797" width="11.5703125" customWidth="1"/>
    <col min="1798" max="1798" width="10.85546875" customWidth="1"/>
    <col min="2049" max="2049" width="68.42578125" customWidth="1"/>
    <col min="2050" max="2051" width="14.140625" customWidth="1"/>
    <col min="2052" max="2052" width="13.7109375" customWidth="1"/>
    <col min="2053" max="2053" width="11.5703125" customWidth="1"/>
    <col min="2054" max="2054" width="10.85546875" customWidth="1"/>
    <col min="2305" max="2305" width="68.42578125" customWidth="1"/>
    <col min="2306" max="2307" width="14.140625" customWidth="1"/>
    <col min="2308" max="2308" width="13.7109375" customWidth="1"/>
    <col min="2309" max="2309" width="11.5703125" customWidth="1"/>
    <col min="2310" max="2310" width="10.85546875" customWidth="1"/>
    <col min="2561" max="2561" width="68.42578125" customWidth="1"/>
    <col min="2562" max="2563" width="14.140625" customWidth="1"/>
    <col min="2564" max="2564" width="13.7109375" customWidth="1"/>
    <col min="2565" max="2565" width="11.5703125" customWidth="1"/>
    <col min="2566" max="2566" width="10.85546875" customWidth="1"/>
    <col min="2817" max="2817" width="68.42578125" customWidth="1"/>
    <col min="2818" max="2819" width="14.140625" customWidth="1"/>
    <col min="2820" max="2820" width="13.7109375" customWidth="1"/>
    <col min="2821" max="2821" width="11.5703125" customWidth="1"/>
    <col min="2822" max="2822" width="10.85546875" customWidth="1"/>
    <col min="3073" max="3073" width="68.42578125" customWidth="1"/>
    <col min="3074" max="3075" width="14.140625" customWidth="1"/>
    <col min="3076" max="3076" width="13.7109375" customWidth="1"/>
    <col min="3077" max="3077" width="11.5703125" customWidth="1"/>
    <col min="3078" max="3078" width="10.85546875" customWidth="1"/>
    <col min="3329" max="3329" width="68.42578125" customWidth="1"/>
    <col min="3330" max="3331" width="14.140625" customWidth="1"/>
    <col min="3332" max="3332" width="13.7109375" customWidth="1"/>
    <col min="3333" max="3333" width="11.5703125" customWidth="1"/>
    <col min="3334" max="3334" width="10.85546875" customWidth="1"/>
    <col min="3585" max="3585" width="68.42578125" customWidth="1"/>
    <col min="3586" max="3587" width="14.140625" customWidth="1"/>
    <col min="3588" max="3588" width="13.7109375" customWidth="1"/>
    <col min="3589" max="3589" width="11.5703125" customWidth="1"/>
    <col min="3590" max="3590" width="10.85546875" customWidth="1"/>
    <col min="3841" max="3841" width="68.42578125" customWidth="1"/>
    <col min="3842" max="3843" width="14.140625" customWidth="1"/>
    <col min="3844" max="3844" width="13.7109375" customWidth="1"/>
    <col min="3845" max="3845" width="11.5703125" customWidth="1"/>
    <col min="3846" max="3846" width="10.85546875" customWidth="1"/>
    <col min="4097" max="4097" width="68.42578125" customWidth="1"/>
    <col min="4098" max="4099" width="14.140625" customWidth="1"/>
    <col min="4100" max="4100" width="13.7109375" customWidth="1"/>
    <col min="4101" max="4101" width="11.5703125" customWidth="1"/>
    <col min="4102" max="4102" width="10.85546875" customWidth="1"/>
    <col min="4353" max="4353" width="68.42578125" customWidth="1"/>
    <col min="4354" max="4355" width="14.140625" customWidth="1"/>
    <col min="4356" max="4356" width="13.7109375" customWidth="1"/>
    <col min="4357" max="4357" width="11.5703125" customWidth="1"/>
    <col min="4358" max="4358" width="10.85546875" customWidth="1"/>
    <col min="4609" max="4609" width="68.42578125" customWidth="1"/>
    <col min="4610" max="4611" width="14.140625" customWidth="1"/>
    <col min="4612" max="4612" width="13.7109375" customWidth="1"/>
    <col min="4613" max="4613" width="11.5703125" customWidth="1"/>
    <col min="4614" max="4614" width="10.85546875" customWidth="1"/>
    <col min="4865" max="4865" width="68.42578125" customWidth="1"/>
    <col min="4866" max="4867" width="14.140625" customWidth="1"/>
    <col min="4868" max="4868" width="13.7109375" customWidth="1"/>
    <col min="4869" max="4869" width="11.5703125" customWidth="1"/>
    <col min="4870" max="4870" width="10.85546875" customWidth="1"/>
    <col min="5121" max="5121" width="68.42578125" customWidth="1"/>
    <col min="5122" max="5123" width="14.140625" customWidth="1"/>
    <col min="5124" max="5124" width="13.7109375" customWidth="1"/>
    <col min="5125" max="5125" width="11.5703125" customWidth="1"/>
    <col min="5126" max="5126" width="10.85546875" customWidth="1"/>
    <col min="5377" max="5377" width="68.42578125" customWidth="1"/>
    <col min="5378" max="5379" width="14.140625" customWidth="1"/>
    <col min="5380" max="5380" width="13.7109375" customWidth="1"/>
    <col min="5381" max="5381" width="11.5703125" customWidth="1"/>
    <col min="5382" max="5382" width="10.85546875" customWidth="1"/>
    <col min="5633" max="5633" width="68.42578125" customWidth="1"/>
    <col min="5634" max="5635" width="14.140625" customWidth="1"/>
    <col min="5636" max="5636" width="13.7109375" customWidth="1"/>
    <col min="5637" max="5637" width="11.5703125" customWidth="1"/>
    <col min="5638" max="5638" width="10.85546875" customWidth="1"/>
    <col min="5889" max="5889" width="68.42578125" customWidth="1"/>
    <col min="5890" max="5891" width="14.140625" customWidth="1"/>
    <col min="5892" max="5892" width="13.7109375" customWidth="1"/>
    <col min="5893" max="5893" width="11.5703125" customWidth="1"/>
    <col min="5894" max="5894" width="10.85546875" customWidth="1"/>
    <col min="6145" max="6145" width="68.42578125" customWidth="1"/>
    <col min="6146" max="6147" width="14.140625" customWidth="1"/>
    <col min="6148" max="6148" width="13.7109375" customWidth="1"/>
    <col min="6149" max="6149" width="11.5703125" customWidth="1"/>
    <col min="6150" max="6150" width="10.85546875" customWidth="1"/>
    <col min="6401" max="6401" width="68.42578125" customWidth="1"/>
    <col min="6402" max="6403" width="14.140625" customWidth="1"/>
    <col min="6404" max="6404" width="13.7109375" customWidth="1"/>
    <col min="6405" max="6405" width="11.5703125" customWidth="1"/>
    <col min="6406" max="6406" width="10.85546875" customWidth="1"/>
    <col min="6657" max="6657" width="68.42578125" customWidth="1"/>
    <col min="6658" max="6659" width="14.140625" customWidth="1"/>
    <col min="6660" max="6660" width="13.7109375" customWidth="1"/>
    <col min="6661" max="6661" width="11.5703125" customWidth="1"/>
    <col min="6662" max="6662" width="10.85546875" customWidth="1"/>
    <col min="6913" max="6913" width="68.42578125" customWidth="1"/>
    <col min="6914" max="6915" width="14.140625" customWidth="1"/>
    <col min="6916" max="6916" width="13.7109375" customWidth="1"/>
    <col min="6917" max="6917" width="11.5703125" customWidth="1"/>
    <col min="6918" max="6918" width="10.85546875" customWidth="1"/>
    <col min="7169" max="7169" width="68.42578125" customWidth="1"/>
    <col min="7170" max="7171" width="14.140625" customWidth="1"/>
    <col min="7172" max="7172" width="13.7109375" customWidth="1"/>
    <col min="7173" max="7173" width="11.5703125" customWidth="1"/>
    <col min="7174" max="7174" width="10.85546875" customWidth="1"/>
    <col min="7425" max="7425" width="68.42578125" customWidth="1"/>
    <col min="7426" max="7427" width="14.140625" customWidth="1"/>
    <col min="7428" max="7428" width="13.7109375" customWidth="1"/>
    <col min="7429" max="7429" width="11.5703125" customWidth="1"/>
    <col min="7430" max="7430" width="10.85546875" customWidth="1"/>
    <col min="7681" max="7681" width="68.42578125" customWidth="1"/>
    <col min="7682" max="7683" width="14.140625" customWidth="1"/>
    <col min="7684" max="7684" width="13.7109375" customWidth="1"/>
    <col min="7685" max="7685" width="11.5703125" customWidth="1"/>
    <col min="7686" max="7686" width="10.85546875" customWidth="1"/>
    <col min="7937" max="7937" width="68.42578125" customWidth="1"/>
    <col min="7938" max="7939" width="14.140625" customWidth="1"/>
    <col min="7940" max="7940" width="13.7109375" customWidth="1"/>
    <col min="7941" max="7941" width="11.5703125" customWidth="1"/>
    <col min="7942" max="7942" width="10.85546875" customWidth="1"/>
    <col min="8193" max="8193" width="68.42578125" customWidth="1"/>
    <col min="8194" max="8195" width="14.140625" customWidth="1"/>
    <col min="8196" max="8196" width="13.7109375" customWidth="1"/>
    <col min="8197" max="8197" width="11.5703125" customWidth="1"/>
    <col min="8198" max="8198" width="10.85546875" customWidth="1"/>
    <col min="8449" max="8449" width="68.42578125" customWidth="1"/>
    <col min="8450" max="8451" width="14.140625" customWidth="1"/>
    <col min="8452" max="8452" width="13.7109375" customWidth="1"/>
    <col min="8453" max="8453" width="11.5703125" customWidth="1"/>
    <col min="8454" max="8454" width="10.85546875" customWidth="1"/>
    <col min="8705" max="8705" width="68.42578125" customWidth="1"/>
    <col min="8706" max="8707" width="14.140625" customWidth="1"/>
    <col min="8708" max="8708" width="13.7109375" customWidth="1"/>
    <col min="8709" max="8709" width="11.5703125" customWidth="1"/>
    <col min="8710" max="8710" width="10.85546875" customWidth="1"/>
    <col min="8961" max="8961" width="68.42578125" customWidth="1"/>
    <col min="8962" max="8963" width="14.140625" customWidth="1"/>
    <col min="8964" max="8964" width="13.7109375" customWidth="1"/>
    <col min="8965" max="8965" width="11.5703125" customWidth="1"/>
    <col min="8966" max="8966" width="10.85546875" customWidth="1"/>
    <col min="9217" max="9217" width="68.42578125" customWidth="1"/>
    <col min="9218" max="9219" width="14.140625" customWidth="1"/>
    <col min="9220" max="9220" width="13.7109375" customWidth="1"/>
    <col min="9221" max="9221" width="11.5703125" customWidth="1"/>
    <col min="9222" max="9222" width="10.85546875" customWidth="1"/>
    <col min="9473" max="9473" width="68.42578125" customWidth="1"/>
    <col min="9474" max="9475" width="14.140625" customWidth="1"/>
    <col min="9476" max="9476" width="13.7109375" customWidth="1"/>
    <col min="9477" max="9477" width="11.5703125" customWidth="1"/>
    <col min="9478" max="9478" width="10.85546875" customWidth="1"/>
    <col min="9729" max="9729" width="68.42578125" customWidth="1"/>
    <col min="9730" max="9731" width="14.140625" customWidth="1"/>
    <col min="9732" max="9732" width="13.7109375" customWidth="1"/>
    <col min="9733" max="9733" width="11.5703125" customWidth="1"/>
    <col min="9734" max="9734" width="10.85546875" customWidth="1"/>
    <col min="9985" max="9985" width="68.42578125" customWidth="1"/>
    <col min="9986" max="9987" width="14.140625" customWidth="1"/>
    <col min="9988" max="9988" width="13.7109375" customWidth="1"/>
    <col min="9989" max="9989" width="11.5703125" customWidth="1"/>
    <col min="9990" max="9990" width="10.85546875" customWidth="1"/>
    <col min="10241" max="10241" width="68.42578125" customWidth="1"/>
    <col min="10242" max="10243" width="14.140625" customWidth="1"/>
    <col min="10244" max="10244" width="13.7109375" customWidth="1"/>
    <col min="10245" max="10245" width="11.5703125" customWidth="1"/>
    <col min="10246" max="10246" width="10.85546875" customWidth="1"/>
    <col min="10497" max="10497" width="68.42578125" customWidth="1"/>
    <col min="10498" max="10499" width="14.140625" customWidth="1"/>
    <col min="10500" max="10500" width="13.7109375" customWidth="1"/>
    <col min="10501" max="10501" width="11.5703125" customWidth="1"/>
    <col min="10502" max="10502" width="10.85546875" customWidth="1"/>
    <col min="10753" max="10753" width="68.42578125" customWidth="1"/>
    <col min="10754" max="10755" width="14.140625" customWidth="1"/>
    <col min="10756" max="10756" width="13.7109375" customWidth="1"/>
    <col min="10757" max="10757" width="11.5703125" customWidth="1"/>
    <col min="10758" max="10758" width="10.85546875" customWidth="1"/>
    <col min="11009" max="11009" width="68.42578125" customWidth="1"/>
    <col min="11010" max="11011" width="14.140625" customWidth="1"/>
    <col min="11012" max="11012" width="13.7109375" customWidth="1"/>
    <col min="11013" max="11013" width="11.5703125" customWidth="1"/>
    <col min="11014" max="11014" width="10.85546875" customWidth="1"/>
    <col min="11265" max="11265" width="68.42578125" customWidth="1"/>
    <col min="11266" max="11267" width="14.140625" customWidth="1"/>
    <col min="11268" max="11268" width="13.7109375" customWidth="1"/>
    <col min="11269" max="11269" width="11.5703125" customWidth="1"/>
    <col min="11270" max="11270" width="10.85546875" customWidth="1"/>
    <col min="11521" max="11521" width="68.42578125" customWidth="1"/>
    <col min="11522" max="11523" width="14.140625" customWidth="1"/>
    <col min="11524" max="11524" width="13.7109375" customWidth="1"/>
    <col min="11525" max="11525" width="11.5703125" customWidth="1"/>
    <col min="11526" max="11526" width="10.85546875" customWidth="1"/>
    <col min="11777" max="11777" width="68.42578125" customWidth="1"/>
    <col min="11778" max="11779" width="14.140625" customWidth="1"/>
    <col min="11780" max="11780" width="13.7109375" customWidth="1"/>
    <col min="11781" max="11781" width="11.5703125" customWidth="1"/>
    <col min="11782" max="11782" width="10.85546875" customWidth="1"/>
    <col min="12033" max="12033" width="68.42578125" customWidth="1"/>
    <col min="12034" max="12035" width="14.140625" customWidth="1"/>
    <col min="12036" max="12036" width="13.7109375" customWidth="1"/>
    <col min="12037" max="12037" width="11.5703125" customWidth="1"/>
    <col min="12038" max="12038" width="10.85546875" customWidth="1"/>
    <col min="12289" max="12289" width="68.42578125" customWidth="1"/>
    <col min="12290" max="12291" width="14.140625" customWidth="1"/>
    <col min="12292" max="12292" width="13.7109375" customWidth="1"/>
    <col min="12293" max="12293" width="11.5703125" customWidth="1"/>
    <col min="12294" max="12294" width="10.85546875" customWidth="1"/>
    <col min="12545" max="12545" width="68.42578125" customWidth="1"/>
    <col min="12546" max="12547" width="14.140625" customWidth="1"/>
    <col min="12548" max="12548" width="13.7109375" customWidth="1"/>
    <col min="12549" max="12549" width="11.5703125" customWidth="1"/>
    <col min="12550" max="12550" width="10.85546875" customWidth="1"/>
    <col min="12801" max="12801" width="68.42578125" customWidth="1"/>
    <col min="12802" max="12803" width="14.140625" customWidth="1"/>
    <col min="12804" max="12804" width="13.7109375" customWidth="1"/>
    <col min="12805" max="12805" width="11.5703125" customWidth="1"/>
    <col min="12806" max="12806" width="10.85546875" customWidth="1"/>
    <col min="13057" max="13057" width="68.42578125" customWidth="1"/>
    <col min="13058" max="13059" width="14.140625" customWidth="1"/>
    <col min="13060" max="13060" width="13.7109375" customWidth="1"/>
    <col min="13061" max="13061" width="11.5703125" customWidth="1"/>
    <col min="13062" max="13062" width="10.85546875" customWidth="1"/>
    <col min="13313" max="13313" width="68.42578125" customWidth="1"/>
    <col min="13314" max="13315" width="14.140625" customWidth="1"/>
    <col min="13316" max="13316" width="13.7109375" customWidth="1"/>
    <col min="13317" max="13317" width="11.5703125" customWidth="1"/>
    <col min="13318" max="13318" width="10.85546875" customWidth="1"/>
    <col min="13569" max="13569" width="68.42578125" customWidth="1"/>
    <col min="13570" max="13571" width="14.140625" customWidth="1"/>
    <col min="13572" max="13572" width="13.7109375" customWidth="1"/>
    <col min="13573" max="13573" width="11.5703125" customWidth="1"/>
    <col min="13574" max="13574" width="10.85546875" customWidth="1"/>
    <col min="13825" max="13825" width="68.42578125" customWidth="1"/>
    <col min="13826" max="13827" width="14.140625" customWidth="1"/>
    <col min="13828" max="13828" width="13.7109375" customWidth="1"/>
    <col min="13829" max="13829" width="11.5703125" customWidth="1"/>
    <col min="13830" max="13830" width="10.85546875" customWidth="1"/>
    <col min="14081" max="14081" width="68.42578125" customWidth="1"/>
    <col min="14082" max="14083" width="14.140625" customWidth="1"/>
    <col min="14084" max="14084" width="13.7109375" customWidth="1"/>
    <col min="14085" max="14085" width="11.5703125" customWidth="1"/>
    <col min="14086" max="14086" width="10.85546875" customWidth="1"/>
    <col min="14337" max="14337" width="68.42578125" customWidth="1"/>
    <col min="14338" max="14339" width="14.140625" customWidth="1"/>
    <col min="14340" max="14340" width="13.7109375" customWidth="1"/>
    <col min="14341" max="14341" width="11.5703125" customWidth="1"/>
    <col min="14342" max="14342" width="10.85546875" customWidth="1"/>
    <col min="14593" max="14593" width="68.42578125" customWidth="1"/>
    <col min="14594" max="14595" width="14.140625" customWidth="1"/>
    <col min="14596" max="14596" width="13.7109375" customWidth="1"/>
    <col min="14597" max="14597" width="11.5703125" customWidth="1"/>
    <col min="14598" max="14598" width="10.85546875" customWidth="1"/>
    <col min="14849" max="14849" width="68.42578125" customWidth="1"/>
    <col min="14850" max="14851" width="14.140625" customWidth="1"/>
    <col min="14852" max="14852" width="13.7109375" customWidth="1"/>
    <col min="14853" max="14853" width="11.5703125" customWidth="1"/>
    <col min="14854" max="14854" width="10.85546875" customWidth="1"/>
    <col min="15105" max="15105" width="68.42578125" customWidth="1"/>
    <col min="15106" max="15107" width="14.140625" customWidth="1"/>
    <col min="15108" max="15108" width="13.7109375" customWidth="1"/>
    <col min="15109" max="15109" width="11.5703125" customWidth="1"/>
    <col min="15110" max="15110" width="10.85546875" customWidth="1"/>
    <col min="15361" max="15361" width="68.42578125" customWidth="1"/>
    <col min="15362" max="15363" width="14.140625" customWidth="1"/>
    <col min="15364" max="15364" width="13.7109375" customWidth="1"/>
    <col min="15365" max="15365" width="11.5703125" customWidth="1"/>
    <col min="15366" max="15366" width="10.85546875" customWidth="1"/>
    <col min="15617" max="15617" width="68.42578125" customWidth="1"/>
    <col min="15618" max="15619" width="14.140625" customWidth="1"/>
    <col min="15620" max="15620" width="13.7109375" customWidth="1"/>
    <col min="15621" max="15621" width="11.5703125" customWidth="1"/>
    <col min="15622" max="15622" width="10.85546875" customWidth="1"/>
    <col min="15873" max="15873" width="68.42578125" customWidth="1"/>
    <col min="15874" max="15875" width="14.140625" customWidth="1"/>
    <col min="15876" max="15876" width="13.7109375" customWidth="1"/>
    <col min="15877" max="15877" width="11.5703125" customWidth="1"/>
    <col min="15878" max="15878" width="10.85546875" customWidth="1"/>
    <col min="16129" max="16129" width="68.42578125" customWidth="1"/>
    <col min="16130" max="16131" width="14.140625" customWidth="1"/>
    <col min="16132" max="16132" width="13.7109375" customWidth="1"/>
    <col min="16133" max="16133" width="11.5703125" customWidth="1"/>
    <col min="16134" max="16134" width="10.85546875" customWidth="1"/>
  </cols>
  <sheetData>
    <row r="1" spans="1:6" x14ac:dyDescent="0.2">
      <c r="F1" s="418"/>
    </row>
    <row r="4" spans="1:6" x14ac:dyDescent="0.2">
      <c r="A4" s="419" t="s">
        <v>459</v>
      </c>
    </row>
    <row r="5" spans="1:6" x14ac:dyDescent="0.2">
      <c r="A5" s="419"/>
    </row>
    <row r="6" spans="1:6" x14ac:dyDescent="0.2">
      <c r="A6" s="419"/>
    </row>
    <row r="7" spans="1:6" x14ac:dyDescent="0.2">
      <c r="A7" t="s">
        <v>460</v>
      </c>
      <c r="C7" s="415"/>
      <c r="F7" s="418" t="s">
        <v>3</v>
      </c>
    </row>
    <row r="8" spans="1:6" s="2" customFormat="1" ht="51" x14ac:dyDescent="0.2">
      <c r="A8" s="420" t="s">
        <v>1</v>
      </c>
      <c r="B8" s="421" t="s">
        <v>4</v>
      </c>
      <c r="C8" s="421" t="s">
        <v>461</v>
      </c>
      <c r="D8" s="422" t="s">
        <v>462</v>
      </c>
      <c r="E8" s="423" t="s">
        <v>463</v>
      </c>
      <c r="F8" s="423" t="s">
        <v>464</v>
      </c>
    </row>
    <row r="9" spans="1:6" s="426" customFormat="1" x14ac:dyDescent="0.2">
      <c r="A9" s="420" t="s">
        <v>0</v>
      </c>
      <c r="B9" s="421" t="s">
        <v>465</v>
      </c>
      <c r="C9" s="421" t="s">
        <v>466</v>
      </c>
      <c r="D9" s="424">
        <v>3</v>
      </c>
      <c r="E9" s="424">
        <v>4</v>
      </c>
      <c r="F9" s="425">
        <v>5</v>
      </c>
    </row>
    <row r="10" spans="1:6" x14ac:dyDescent="0.2">
      <c r="A10" s="427" t="s">
        <v>467</v>
      </c>
      <c r="B10" s="428">
        <v>44799</v>
      </c>
      <c r="C10" s="428">
        <v>22398.346000000005</v>
      </c>
      <c r="D10" s="429">
        <v>21994</v>
      </c>
      <c r="E10" s="430">
        <v>49.094845867095252</v>
      </c>
      <c r="F10" s="431">
        <v>98.194750630247412</v>
      </c>
    </row>
    <row r="11" spans="1:6" x14ac:dyDescent="0.2">
      <c r="A11" s="432"/>
      <c r="B11" s="433"/>
      <c r="C11" s="433"/>
      <c r="D11" s="434"/>
      <c r="E11" s="435"/>
      <c r="F11" s="431"/>
    </row>
    <row r="12" spans="1:6" x14ac:dyDescent="0.2">
      <c r="A12" s="432" t="s">
        <v>468</v>
      </c>
      <c r="B12" s="436">
        <v>44799</v>
      </c>
      <c r="C12" s="436">
        <v>22398.346000000005</v>
      </c>
      <c r="D12" s="436">
        <v>23077</v>
      </c>
      <c r="E12" s="435">
        <v>51.512310542646048</v>
      </c>
      <c r="F12" s="431">
        <v>103.02992908494224</v>
      </c>
    </row>
    <row r="13" spans="1:6" x14ac:dyDescent="0.2">
      <c r="A13" s="432" t="s">
        <v>2</v>
      </c>
      <c r="B13" s="433"/>
      <c r="C13" s="433" t="s">
        <v>469</v>
      </c>
      <c r="D13" s="434"/>
      <c r="E13" s="435"/>
      <c r="F13" s="431"/>
    </row>
    <row r="14" spans="1:6" x14ac:dyDescent="0.2">
      <c r="A14" s="432" t="s">
        <v>470</v>
      </c>
      <c r="B14" s="433">
        <v>292</v>
      </c>
      <c r="C14" s="433">
        <v>145.72200000000001</v>
      </c>
      <c r="D14" s="434">
        <v>182</v>
      </c>
      <c r="E14" s="435">
        <v>62.328767123287676</v>
      </c>
      <c r="F14" s="431">
        <v>124.89534867761903</v>
      </c>
    </row>
    <row r="15" spans="1:6" x14ac:dyDescent="0.2">
      <c r="A15" s="432" t="s">
        <v>471</v>
      </c>
      <c r="B15" s="433">
        <v>6700</v>
      </c>
      <c r="C15" s="433">
        <v>3350</v>
      </c>
      <c r="D15" s="434">
        <v>3287</v>
      </c>
      <c r="E15" s="435">
        <v>49.059701492537314</v>
      </c>
      <c r="F15" s="431">
        <v>98.119402985074629</v>
      </c>
    </row>
    <row r="16" spans="1:6" x14ac:dyDescent="0.2">
      <c r="A16" s="432" t="s">
        <v>472</v>
      </c>
      <c r="B16" s="433">
        <v>274</v>
      </c>
      <c r="C16" s="433">
        <v>137.06800000000001</v>
      </c>
      <c r="D16" s="434">
        <v>119</v>
      </c>
      <c r="E16" s="435">
        <v>43.430656934306569</v>
      </c>
      <c r="F16" s="431">
        <v>86.818221612630225</v>
      </c>
    </row>
    <row r="17" spans="1:7" x14ac:dyDescent="0.2">
      <c r="A17" s="432" t="s">
        <v>473</v>
      </c>
      <c r="B17" s="433">
        <v>6078</v>
      </c>
      <c r="C17" s="433">
        <v>3038.9920000000002</v>
      </c>
      <c r="D17" s="434">
        <v>3165</v>
      </c>
      <c r="E17" s="435">
        <v>52.073050345508385</v>
      </c>
      <c r="F17" s="431">
        <v>104.14637485060835</v>
      </c>
    </row>
    <row r="18" spans="1:7" x14ac:dyDescent="0.2">
      <c r="A18" s="437" t="s">
        <v>474</v>
      </c>
      <c r="B18" s="433">
        <v>9398</v>
      </c>
      <c r="C18" s="433">
        <v>4698.4040000000005</v>
      </c>
      <c r="D18" s="434">
        <v>4758</v>
      </c>
      <c r="E18" s="435">
        <v>50.627793147478187</v>
      </c>
      <c r="F18" s="431">
        <v>101.26843072668932</v>
      </c>
    </row>
    <row r="19" spans="1:7" x14ac:dyDescent="0.2">
      <c r="A19" s="432" t="s">
        <v>475</v>
      </c>
      <c r="B19" s="433">
        <v>0</v>
      </c>
      <c r="C19" s="433">
        <v>0</v>
      </c>
      <c r="D19" s="434">
        <v>0</v>
      </c>
      <c r="E19" s="435">
        <v>0</v>
      </c>
      <c r="F19" s="431">
        <v>0</v>
      </c>
    </row>
    <row r="20" spans="1:7" ht="25.5" x14ac:dyDescent="0.2">
      <c r="A20" s="438" t="s">
        <v>476</v>
      </c>
      <c r="B20" s="433">
        <v>455.34797823556977</v>
      </c>
      <c r="C20" s="433">
        <v>227.6466682390907</v>
      </c>
      <c r="D20" s="434">
        <v>202</v>
      </c>
      <c r="E20" s="435">
        <v>44.361677146943933</v>
      </c>
      <c r="F20" s="431">
        <v>88.734002374172789</v>
      </c>
      <c r="G20" s="416"/>
    </row>
    <row r="21" spans="1:7" ht="38.25" x14ac:dyDescent="0.2">
      <c r="A21" s="438" t="s">
        <v>477</v>
      </c>
      <c r="B21" s="433">
        <v>40.888898495305725</v>
      </c>
      <c r="C21" s="433">
        <v>20.441995913743142</v>
      </c>
      <c r="D21" s="434">
        <v>18</v>
      </c>
      <c r="E21" s="435">
        <v>44.021728787989979</v>
      </c>
      <c r="F21" s="431">
        <v>88.054024058867014</v>
      </c>
    </row>
    <row r="22" spans="1:7" ht="25.5" x14ac:dyDescent="0.2">
      <c r="A22" s="438" t="s">
        <v>478</v>
      </c>
      <c r="B22" s="433">
        <v>3.7631232691246161</v>
      </c>
      <c r="C22" s="433">
        <v>1.8813358471661603</v>
      </c>
      <c r="D22" s="434">
        <v>0</v>
      </c>
      <c r="E22" s="435">
        <v>0</v>
      </c>
      <c r="F22" s="431">
        <v>0</v>
      </c>
    </row>
    <row r="23" spans="1:7" x14ac:dyDescent="0.2">
      <c r="A23" s="432" t="s">
        <v>479</v>
      </c>
      <c r="B23" s="433">
        <v>330</v>
      </c>
      <c r="C23" s="433">
        <v>165</v>
      </c>
      <c r="D23" s="434">
        <v>172</v>
      </c>
      <c r="E23" s="435">
        <v>52.121212121212125</v>
      </c>
      <c r="F23" s="431">
        <v>104.24242424242425</v>
      </c>
    </row>
    <row r="24" spans="1:7" x14ac:dyDescent="0.2">
      <c r="A24" s="432" t="s">
        <v>480</v>
      </c>
      <c r="B24" s="433">
        <v>0</v>
      </c>
      <c r="C24" s="433">
        <v>0</v>
      </c>
      <c r="D24" s="434">
        <v>0</v>
      </c>
      <c r="E24" s="439" t="s">
        <v>100</v>
      </c>
      <c r="F24" s="440" t="s">
        <v>100</v>
      </c>
    </row>
    <row r="25" spans="1:7" x14ac:dyDescent="0.2">
      <c r="A25" s="441" t="s">
        <v>481</v>
      </c>
      <c r="B25" s="433">
        <v>0</v>
      </c>
      <c r="C25" s="433">
        <v>0</v>
      </c>
      <c r="D25" s="434">
        <v>1150</v>
      </c>
      <c r="E25" s="439" t="s">
        <v>100</v>
      </c>
      <c r="F25" s="440" t="s">
        <v>100</v>
      </c>
    </row>
    <row r="26" spans="1:7" ht="25.5" x14ac:dyDescent="0.2">
      <c r="A26" s="442" t="s">
        <v>482</v>
      </c>
      <c r="B26" s="443">
        <v>4227</v>
      </c>
      <c r="C26" s="444">
        <v>2113.1799999999998</v>
      </c>
      <c r="D26" s="445">
        <v>1600</v>
      </c>
      <c r="E26" s="446">
        <v>37.851904423941328</v>
      </c>
      <c r="F26" s="447">
        <v>75.715272716947922</v>
      </c>
    </row>
    <row r="27" spans="1:7" hidden="1" x14ac:dyDescent="0.2">
      <c r="A27" s="442"/>
      <c r="B27" s="443"/>
      <c r="C27" s="433">
        <v>0</v>
      </c>
      <c r="D27" s="445"/>
      <c r="E27" s="448"/>
      <c r="F27" s="449"/>
    </row>
    <row r="28" spans="1:7" ht="13.5" thickBot="1" x14ac:dyDescent="0.25">
      <c r="A28" s="450" t="s">
        <v>483</v>
      </c>
      <c r="B28" s="451">
        <v>17000</v>
      </c>
      <c r="C28" s="452">
        <v>8500.01</v>
      </c>
      <c r="D28" s="453">
        <v>8424</v>
      </c>
      <c r="E28" s="454">
        <v>49.55294117647059</v>
      </c>
      <c r="F28" s="455">
        <v>99.10576575792264</v>
      </c>
    </row>
    <row r="29" spans="1:7" x14ac:dyDescent="0.2">
      <c r="A29" s="456" t="s">
        <v>484</v>
      </c>
      <c r="B29" s="457" t="s">
        <v>100</v>
      </c>
      <c r="C29" s="457" t="s">
        <v>100</v>
      </c>
      <c r="D29" s="458">
        <v>-1083</v>
      </c>
      <c r="E29" s="449" t="s">
        <v>100</v>
      </c>
      <c r="F29" s="449" t="s">
        <v>100</v>
      </c>
    </row>
    <row r="30" spans="1:7" x14ac:dyDescent="0.2">
      <c r="A30" s="459"/>
      <c r="B30" s="460"/>
      <c r="C30" s="460"/>
      <c r="D30" s="461"/>
      <c r="E30" s="462"/>
      <c r="F30" s="462"/>
    </row>
    <row r="31" spans="1:7" x14ac:dyDescent="0.2">
      <c r="A31" s="463" t="s">
        <v>485</v>
      </c>
    </row>
    <row r="32" spans="1:7" x14ac:dyDescent="0.2">
      <c r="A32" s="464" t="s">
        <v>486</v>
      </c>
    </row>
    <row r="33" spans="1:4" x14ac:dyDescent="0.2">
      <c r="A33" s="464" t="s">
        <v>487</v>
      </c>
    </row>
    <row r="34" spans="1:4" x14ac:dyDescent="0.2">
      <c r="A34" s="464"/>
    </row>
    <row r="35" spans="1:4" x14ac:dyDescent="0.2">
      <c r="A35" s="464"/>
    </row>
    <row r="37" spans="1:4" x14ac:dyDescent="0.2">
      <c r="A37" t="s">
        <v>488</v>
      </c>
      <c r="B37" s="418" t="s">
        <v>3</v>
      </c>
    </row>
    <row r="38" spans="1:4" s="2" customFormat="1" ht="38.25" x14ac:dyDescent="0.2">
      <c r="A38" s="420" t="s">
        <v>1</v>
      </c>
      <c r="B38" s="422" t="s">
        <v>462</v>
      </c>
    </row>
    <row r="39" spans="1:4" s="426" customFormat="1" x14ac:dyDescent="0.2">
      <c r="A39" s="465" t="s">
        <v>0</v>
      </c>
      <c r="B39" s="425">
        <v>1</v>
      </c>
    </row>
    <row r="40" spans="1:4" ht="38.25" x14ac:dyDescent="0.2">
      <c r="A40" s="466" t="s">
        <v>489</v>
      </c>
      <c r="B40" s="467">
        <v>1069</v>
      </c>
      <c r="C40"/>
      <c r="D40"/>
    </row>
    <row r="41" spans="1:4" x14ac:dyDescent="0.2">
      <c r="A41" s="466" t="s">
        <v>490</v>
      </c>
      <c r="B41" s="445">
        <v>717</v>
      </c>
      <c r="C41"/>
      <c r="D41"/>
    </row>
    <row r="42" spans="1:4" x14ac:dyDescent="0.2">
      <c r="A42" s="466" t="s">
        <v>491</v>
      </c>
      <c r="B42" s="445">
        <v>-352</v>
      </c>
      <c r="C42"/>
      <c r="D42"/>
    </row>
  </sheetData>
  <phoneticPr fontId="5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7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58"/>
  <sheetViews>
    <sheetView showGridLines="0" topLeftCell="B1" workbookViewId="0">
      <selection activeCell="H40" sqref="H40"/>
    </sheetView>
  </sheetViews>
  <sheetFormatPr defaultRowHeight="12.75" x14ac:dyDescent="0.2"/>
  <cols>
    <col min="1" max="1" width="61" customWidth="1"/>
    <col min="2" max="2" width="18.42578125" customWidth="1"/>
    <col min="3" max="4" width="19.85546875" customWidth="1"/>
    <col min="5" max="5" width="17" customWidth="1"/>
    <col min="6" max="6" width="18.140625" customWidth="1"/>
    <col min="7" max="7" width="10.7109375" customWidth="1"/>
    <col min="8" max="8" width="14.140625" customWidth="1"/>
    <col min="9" max="9" width="12.85546875" customWidth="1"/>
    <col min="11" max="11" width="11.7109375" customWidth="1"/>
    <col min="12" max="13" width="10.85546875" customWidth="1"/>
    <col min="14" max="14" width="13" customWidth="1"/>
  </cols>
  <sheetData>
    <row r="3" spans="1:8" ht="14.25" x14ac:dyDescent="0.2">
      <c r="A3" s="105" t="s">
        <v>164</v>
      </c>
      <c r="B3" s="106"/>
      <c r="C3" s="106"/>
      <c r="D3" s="106"/>
      <c r="E3" s="105"/>
      <c r="F3" s="105"/>
      <c r="G3" s="105"/>
      <c r="H3" s="107"/>
    </row>
    <row r="4" spans="1:8" ht="15" thickBot="1" x14ac:dyDescent="0.25">
      <c r="A4" s="108"/>
      <c r="B4" s="105"/>
      <c r="C4" s="105"/>
      <c r="D4" s="105"/>
      <c r="E4" s="105"/>
      <c r="F4" s="105"/>
      <c r="G4" s="105"/>
      <c r="H4" s="109"/>
    </row>
    <row r="5" spans="1:8" ht="15.75" thickBot="1" x14ac:dyDescent="0.3">
      <c r="A5" s="110" t="s">
        <v>101</v>
      </c>
      <c r="B5" s="111" t="s">
        <v>102</v>
      </c>
      <c r="C5" s="112" t="s">
        <v>103</v>
      </c>
      <c r="D5" s="113"/>
      <c r="E5" s="113"/>
      <c r="F5" s="114"/>
      <c r="G5" s="866"/>
      <c r="H5" s="866"/>
    </row>
    <row r="6" spans="1:8" ht="29.25" thickBot="1" x14ac:dyDescent="0.25">
      <c r="A6" s="115"/>
      <c r="B6" s="116" t="s">
        <v>104</v>
      </c>
      <c r="C6" s="117" t="s">
        <v>105</v>
      </c>
      <c r="D6" s="118" t="s">
        <v>106</v>
      </c>
      <c r="E6" s="119" t="s">
        <v>107</v>
      </c>
      <c r="F6" s="120" t="s">
        <v>5</v>
      </c>
      <c r="G6" s="121"/>
      <c r="H6" s="121"/>
    </row>
    <row r="7" spans="1:8" ht="15" thickBot="1" x14ac:dyDescent="0.25">
      <c r="A7" s="122" t="s">
        <v>0</v>
      </c>
      <c r="B7" s="123">
        <v>1</v>
      </c>
      <c r="C7" s="123"/>
      <c r="D7" s="123">
        <v>3</v>
      </c>
      <c r="E7" s="123">
        <v>4</v>
      </c>
      <c r="F7" s="122">
        <v>5</v>
      </c>
      <c r="G7" s="121"/>
      <c r="H7" s="121"/>
    </row>
    <row r="8" spans="1:8" ht="14.25" x14ac:dyDescent="0.2">
      <c r="A8" s="124"/>
      <c r="B8" s="125"/>
      <c r="C8" s="124"/>
      <c r="D8" s="124"/>
      <c r="E8" s="124"/>
      <c r="F8" s="124"/>
      <c r="G8" s="126"/>
      <c r="H8" s="126"/>
    </row>
    <row r="9" spans="1:8" ht="14.25" x14ac:dyDescent="0.2">
      <c r="A9" s="127" t="s">
        <v>108</v>
      </c>
      <c r="B9" s="128" t="s">
        <v>109</v>
      </c>
      <c r="C9" s="129">
        <v>10177</v>
      </c>
      <c r="D9" s="129">
        <v>10177</v>
      </c>
      <c r="E9" s="129">
        <v>57000</v>
      </c>
      <c r="F9" s="129">
        <v>67177</v>
      </c>
      <c r="G9" s="130"/>
      <c r="H9" s="130"/>
    </row>
    <row r="10" spans="1:8" ht="14.25" x14ac:dyDescent="0.2">
      <c r="A10" s="127" t="s">
        <v>110</v>
      </c>
      <c r="B10" s="128" t="s">
        <v>111</v>
      </c>
      <c r="C10" s="129">
        <v>98509</v>
      </c>
      <c r="D10" s="129">
        <v>98509</v>
      </c>
      <c r="E10" s="129">
        <v>0</v>
      </c>
      <c r="F10" s="129">
        <v>98509</v>
      </c>
      <c r="G10" s="130"/>
      <c r="H10" s="130"/>
    </row>
    <row r="11" spans="1:8" ht="14.25" x14ac:dyDescent="0.2">
      <c r="A11" s="127" t="s">
        <v>112</v>
      </c>
      <c r="B11" s="128" t="s">
        <v>113</v>
      </c>
      <c r="C11" s="129">
        <v>6306</v>
      </c>
      <c r="D11" s="129">
        <v>6306</v>
      </c>
      <c r="E11" s="129">
        <v>27000</v>
      </c>
      <c r="F11" s="129">
        <v>33306</v>
      </c>
      <c r="G11" s="130"/>
      <c r="H11" s="130"/>
    </row>
    <row r="12" spans="1:8" ht="14.25" x14ac:dyDescent="0.2">
      <c r="A12" s="127" t="s">
        <v>114</v>
      </c>
      <c r="B12" s="128" t="s">
        <v>115</v>
      </c>
      <c r="C12" s="129">
        <v>5282</v>
      </c>
      <c r="D12" s="129">
        <v>5282</v>
      </c>
      <c r="E12" s="129">
        <v>99000</v>
      </c>
      <c r="F12" s="129">
        <v>104282</v>
      </c>
      <c r="G12" s="130"/>
      <c r="H12" s="130"/>
    </row>
    <row r="13" spans="1:8" ht="14.25" x14ac:dyDescent="0.2">
      <c r="A13" s="127" t="s">
        <v>116</v>
      </c>
      <c r="B13" s="128" t="s">
        <v>117</v>
      </c>
      <c r="C13" s="129">
        <v>10720</v>
      </c>
      <c r="D13" s="129">
        <v>10720</v>
      </c>
      <c r="E13" s="129">
        <v>20000</v>
      </c>
      <c r="F13" s="129">
        <v>30720</v>
      </c>
      <c r="G13" s="130"/>
      <c r="H13" s="130"/>
    </row>
    <row r="14" spans="1:8" ht="14.25" x14ac:dyDescent="0.2">
      <c r="A14" s="127"/>
      <c r="B14" s="128"/>
      <c r="C14" s="129"/>
      <c r="D14" s="129"/>
      <c r="E14" s="129" t="s">
        <v>118</v>
      </c>
      <c r="F14" s="129"/>
      <c r="G14" s="130"/>
      <c r="H14" s="130"/>
    </row>
    <row r="15" spans="1:8" ht="15" x14ac:dyDescent="0.25">
      <c r="A15" s="131" t="s">
        <v>119</v>
      </c>
      <c r="B15" s="132"/>
      <c r="C15" s="133">
        <v>130994</v>
      </c>
      <c r="D15" s="133">
        <v>130994</v>
      </c>
      <c r="E15" s="133">
        <v>203000</v>
      </c>
      <c r="F15" s="133">
        <v>333994</v>
      </c>
      <c r="G15" s="134"/>
      <c r="H15" s="134"/>
    </row>
    <row r="16" spans="1:8" ht="14.25" x14ac:dyDescent="0.2">
      <c r="A16" s="127"/>
      <c r="B16" s="128"/>
      <c r="C16" s="129"/>
      <c r="D16" s="129"/>
      <c r="E16" s="129"/>
      <c r="F16" s="129"/>
      <c r="G16" s="130"/>
      <c r="H16" s="130"/>
    </row>
    <row r="17" spans="1:8" ht="14.25" x14ac:dyDescent="0.2">
      <c r="A17" s="127" t="s">
        <v>120</v>
      </c>
      <c r="B17" s="128" t="s">
        <v>121</v>
      </c>
      <c r="C17" s="129">
        <v>4668</v>
      </c>
      <c r="D17" s="129">
        <v>4668</v>
      </c>
      <c r="E17" s="129">
        <v>48000</v>
      </c>
      <c r="F17" s="129">
        <v>52668</v>
      </c>
      <c r="G17" s="130"/>
      <c r="H17" s="130"/>
    </row>
    <row r="18" spans="1:8" ht="14.25" x14ac:dyDescent="0.2">
      <c r="A18" s="127"/>
      <c r="B18" s="128"/>
      <c r="C18" s="129"/>
      <c r="D18" s="129"/>
      <c r="E18" s="129"/>
      <c r="F18" s="129"/>
      <c r="G18" s="130"/>
      <c r="H18" s="130"/>
    </row>
    <row r="19" spans="1:8" ht="15" x14ac:dyDescent="0.25">
      <c r="A19" s="135" t="s">
        <v>122</v>
      </c>
      <c r="B19" s="136"/>
      <c r="C19" s="137">
        <v>135662</v>
      </c>
      <c r="D19" s="137">
        <v>135662</v>
      </c>
      <c r="E19" s="137">
        <v>251000</v>
      </c>
      <c r="F19" s="137">
        <v>386662</v>
      </c>
      <c r="G19" s="138"/>
      <c r="H19" s="138"/>
    </row>
    <row r="20" spans="1:8" ht="15" x14ac:dyDescent="0.25">
      <c r="A20" s="135"/>
      <c r="B20" s="136"/>
      <c r="C20" s="137"/>
      <c r="D20" s="137"/>
      <c r="E20" s="137"/>
      <c r="F20" s="137"/>
      <c r="G20" s="138"/>
      <c r="H20" s="138"/>
    </row>
    <row r="21" spans="1:8" ht="15" x14ac:dyDescent="0.25">
      <c r="A21" s="135" t="s">
        <v>123</v>
      </c>
      <c r="B21" s="139"/>
      <c r="C21" s="137">
        <v>70969</v>
      </c>
      <c r="D21" s="137">
        <v>11589</v>
      </c>
      <c r="E21" s="137">
        <v>0</v>
      </c>
      <c r="F21" s="137">
        <v>104969</v>
      </c>
      <c r="G21" s="138"/>
      <c r="H21" s="138"/>
    </row>
    <row r="22" spans="1:8" ht="15" x14ac:dyDescent="0.25">
      <c r="A22" s="140" t="s">
        <v>2</v>
      </c>
      <c r="B22" s="139"/>
      <c r="C22" s="137"/>
      <c r="D22" s="137"/>
      <c r="E22" s="137"/>
      <c r="F22" s="137"/>
      <c r="G22" s="141"/>
      <c r="H22" s="141"/>
    </row>
    <row r="23" spans="1:8" ht="14.25" x14ac:dyDescent="0.2">
      <c r="A23" s="127" t="s">
        <v>124</v>
      </c>
      <c r="B23" s="142"/>
      <c r="C23" s="129">
        <v>56360</v>
      </c>
      <c r="D23" s="129">
        <v>56360</v>
      </c>
      <c r="E23" s="129">
        <v>0</v>
      </c>
      <c r="F23" s="129">
        <v>56360</v>
      </c>
      <c r="G23" s="130"/>
      <c r="H23" s="130"/>
    </row>
    <row r="24" spans="1:8" ht="14.25" x14ac:dyDescent="0.2">
      <c r="A24" s="127" t="s">
        <v>125</v>
      </c>
      <c r="B24" s="128" t="s">
        <v>126</v>
      </c>
      <c r="C24" s="129">
        <v>125</v>
      </c>
      <c r="D24" s="129">
        <v>0</v>
      </c>
      <c r="E24" s="129">
        <v>0</v>
      </c>
      <c r="F24" s="129">
        <v>125</v>
      </c>
      <c r="G24" s="130"/>
      <c r="H24" s="130"/>
    </row>
    <row r="25" spans="1:8" ht="14.25" x14ac:dyDescent="0.2">
      <c r="A25" s="127" t="s">
        <v>127</v>
      </c>
      <c r="B25" s="142" t="s">
        <v>128</v>
      </c>
      <c r="C25" s="129">
        <v>0</v>
      </c>
      <c r="D25" s="129">
        <v>0</v>
      </c>
      <c r="E25" s="129">
        <v>0</v>
      </c>
      <c r="F25" s="129">
        <v>0</v>
      </c>
      <c r="G25" s="130"/>
      <c r="H25" s="130"/>
    </row>
    <row r="26" spans="1:8" ht="14.25" x14ac:dyDescent="0.2">
      <c r="A26" s="127" t="s">
        <v>129</v>
      </c>
      <c r="B26" s="128" t="s">
        <v>130</v>
      </c>
      <c r="C26" s="129">
        <v>11589</v>
      </c>
      <c r="D26" s="129">
        <v>11589</v>
      </c>
      <c r="E26" s="129">
        <v>34000</v>
      </c>
      <c r="F26" s="129">
        <v>45589</v>
      </c>
      <c r="G26" s="130"/>
      <c r="H26" s="130"/>
    </row>
    <row r="27" spans="1:8" ht="14.25" x14ac:dyDescent="0.2">
      <c r="A27" s="127" t="s">
        <v>131</v>
      </c>
      <c r="B27" s="142"/>
      <c r="C27" s="143">
        <v>1380</v>
      </c>
      <c r="D27" s="143">
        <v>0</v>
      </c>
      <c r="E27" s="143">
        <v>0</v>
      </c>
      <c r="F27" s="129">
        <v>1380</v>
      </c>
      <c r="G27" s="130"/>
      <c r="H27" s="130"/>
    </row>
    <row r="28" spans="1:8" ht="14.25" x14ac:dyDescent="0.2">
      <c r="A28" s="127" t="s">
        <v>132</v>
      </c>
      <c r="B28" s="142" t="s">
        <v>133</v>
      </c>
      <c r="C28" s="143">
        <v>0</v>
      </c>
      <c r="D28" s="143">
        <v>0</v>
      </c>
      <c r="E28" s="143">
        <v>0</v>
      </c>
      <c r="F28" s="129">
        <v>0</v>
      </c>
      <c r="G28" s="130"/>
      <c r="H28" s="130"/>
    </row>
    <row r="29" spans="1:8" ht="14.25" x14ac:dyDescent="0.2">
      <c r="A29" s="127" t="s">
        <v>134</v>
      </c>
      <c r="B29" s="142" t="s">
        <v>135</v>
      </c>
      <c r="C29" s="143">
        <v>21</v>
      </c>
      <c r="D29" s="143">
        <v>0</v>
      </c>
      <c r="E29" s="143">
        <v>0</v>
      </c>
      <c r="F29" s="129">
        <v>21</v>
      </c>
      <c r="G29" s="130"/>
      <c r="H29" s="130"/>
    </row>
    <row r="30" spans="1:8" ht="14.25" x14ac:dyDescent="0.2">
      <c r="A30" s="127" t="s">
        <v>136</v>
      </c>
      <c r="B30" s="142"/>
      <c r="C30" s="143">
        <v>159</v>
      </c>
      <c r="D30" s="143">
        <v>0</v>
      </c>
      <c r="E30" s="143">
        <v>0</v>
      </c>
      <c r="F30" s="129">
        <v>159</v>
      </c>
      <c r="G30" s="130"/>
      <c r="H30" s="130"/>
    </row>
    <row r="31" spans="1:8" ht="14.25" x14ac:dyDescent="0.2">
      <c r="A31" s="127" t="s">
        <v>137</v>
      </c>
      <c r="B31" s="142" t="s">
        <v>138</v>
      </c>
      <c r="C31" s="143">
        <v>1335</v>
      </c>
      <c r="D31" s="143">
        <v>0</v>
      </c>
      <c r="E31" s="143">
        <v>0</v>
      </c>
      <c r="F31" s="129">
        <v>1335</v>
      </c>
      <c r="G31" s="130"/>
      <c r="H31" s="130"/>
    </row>
    <row r="32" spans="1:8" ht="15" thickBot="1" x14ac:dyDescent="0.25">
      <c r="A32" s="127" t="s">
        <v>139</v>
      </c>
      <c r="B32" s="142" t="s">
        <v>140</v>
      </c>
      <c r="C32" s="144">
        <v>0</v>
      </c>
      <c r="D32" s="144">
        <v>0</v>
      </c>
      <c r="E32" s="144">
        <v>0</v>
      </c>
      <c r="F32" s="129">
        <v>0</v>
      </c>
      <c r="G32" s="130"/>
      <c r="H32" s="130"/>
    </row>
    <row r="33" spans="1:8" ht="15.75" thickBot="1" x14ac:dyDescent="0.3">
      <c r="A33" s="145" t="s">
        <v>141</v>
      </c>
      <c r="B33" s="145"/>
      <c r="C33" s="146">
        <v>206631</v>
      </c>
      <c r="D33" s="146">
        <v>105102</v>
      </c>
      <c r="E33" s="146">
        <v>285000</v>
      </c>
      <c r="F33" s="146">
        <v>491631</v>
      </c>
      <c r="G33" s="134"/>
      <c r="H33" s="134"/>
    </row>
    <row r="34" spans="1:8" ht="14.25" x14ac:dyDescent="0.2">
      <c r="A34" s="126"/>
      <c r="B34" s="126"/>
      <c r="C34" s="147"/>
      <c r="D34" s="147"/>
      <c r="E34" s="147"/>
      <c r="F34" s="147"/>
      <c r="G34" s="147"/>
      <c r="H34" s="147"/>
    </row>
    <row r="35" spans="1:8" ht="14.25" x14ac:dyDescent="0.2">
      <c r="A35" s="126"/>
      <c r="B35" s="126"/>
      <c r="C35" s="147"/>
      <c r="D35" s="147"/>
      <c r="E35" s="147"/>
      <c r="F35" s="147"/>
      <c r="G35" s="147"/>
      <c r="H35" s="147"/>
    </row>
    <row r="36" spans="1:8" ht="14.25" x14ac:dyDescent="0.2">
      <c r="A36" s="126" t="s">
        <v>165</v>
      </c>
      <c r="B36" s="126"/>
      <c r="C36" s="147"/>
      <c r="D36" s="147"/>
      <c r="E36" s="147"/>
      <c r="F36" s="147"/>
      <c r="G36" s="147"/>
      <c r="H36" s="147"/>
    </row>
    <row r="37" spans="1:8" ht="15" thickBot="1" x14ac:dyDescent="0.25">
      <c r="A37" s="148" t="s">
        <v>142</v>
      </c>
      <c r="B37" s="107"/>
      <c r="C37" s="107"/>
      <c r="D37" s="149"/>
      <c r="E37" s="107"/>
      <c r="F37" s="150"/>
      <c r="G37" s="107"/>
      <c r="H37" s="151" t="s">
        <v>143</v>
      </c>
    </row>
    <row r="38" spans="1:8" ht="15" thickBot="1" x14ac:dyDescent="0.25">
      <c r="A38" s="152" t="s">
        <v>144</v>
      </c>
      <c r="B38" s="153" t="s">
        <v>145</v>
      </c>
      <c r="C38" s="154" t="s">
        <v>146</v>
      </c>
      <c r="D38" s="155" t="s">
        <v>147</v>
      </c>
      <c r="E38" s="156" t="s">
        <v>148</v>
      </c>
      <c r="F38" s="155" t="s">
        <v>149</v>
      </c>
      <c r="G38" s="157" t="s">
        <v>150</v>
      </c>
      <c r="H38" s="153" t="s">
        <v>151</v>
      </c>
    </row>
    <row r="39" spans="1:8" ht="14.25" x14ac:dyDescent="0.2">
      <c r="A39" s="158" t="s">
        <v>152</v>
      </c>
      <c r="B39" s="159">
        <v>160000</v>
      </c>
      <c r="C39" s="160"/>
      <c r="D39" s="161"/>
      <c r="E39" s="162">
        <v>30000</v>
      </c>
      <c r="F39" s="161"/>
      <c r="G39" s="163"/>
      <c r="H39" s="164">
        <v>190000</v>
      </c>
    </row>
    <row r="40" spans="1:8" ht="14.25" x14ac:dyDescent="0.2">
      <c r="A40" s="158" t="s">
        <v>153</v>
      </c>
      <c r="B40" s="159">
        <v>185000</v>
      </c>
      <c r="C40" s="160"/>
      <c r="D40" s="162"/>
      <c r="E40" s="162">
        <v>40000</v>
      </c>
      <c r="F40" s="162"/>
      <c r="G40" s="163"/>
      <c r="H40" s="164">
        <v>225000</v>
      </c>
    </row>
    <row r="41" spans="1:8" ht="14.25" x14ac:dyDescent="0.2">
      <c r="A41" s="158" t="s">
        <v>154</v>
      </c>
      <c r="B41" s="159"/>
      <c r="C41" s="160"/>
      <c r="D41" s="162"/>
      <c r="E41" s="162"/>
      <c r="F41" s="162"/>
      <c r="G41" s="163"/>
      <c r="H41" s="164">
        <v>0</v>
      </c>
    </row>
    <row r="42" spans="1:8" ht="14.25" x14ac:dyDescent="0.2">
      <c r="A42" s="158" t="s">
        <v>155</v>
      </c>
      <c r="B42" s="159"/>
      <c r="C42" s="160"/>
      <c r="D42" s="162"/>
      <c r="E42" s="162"/>
      <c r="F42" s="162"/>
      <c r="G42" s="163"/>
      <c r="H42" s="164">
        <v>0</v>
      </c>
    </row>
    <row r="43" spans="1:8" ht="15" thickBot="1" x14ac:dyDescent="0.25">
      <c r="A43" s="158"/>
      <c r="B43" s="165"/>
      <c r="C43" s="160"/>
      <c r="D43" s="162"/>
      <c r="E43" s="166"/>
      <c r="F43" s="162"/>
      <c r="G43" s="163"/>
      <c r="H43" s="164"/>
    </row>
    <row r="44" spans="1:8" ht="15" thickBot="1" x14ac:dyDescent="0.25">
      <c r="A44" s="152" t="s">
        <v>156</v>
      </c>
      <c r="B44" s="167">
        <v>345000</v>
      </c>
      <c r="C44" s="167">
        <v>0</v>
      </c>
      <c r="D44" s="167">
        <v>0</v>
      </c>
      <c r="E44" s="167">
        <v>70000</v>
      </c>
      <c r="F44" s="167">
        <v>0</v>
      </c>
      <c r="G44" s="167">
        <v>0</v>
      </c>
      <c r="H44" s="167">
        <v>415000</v>
      </c>
    </row>
    <row r="45" spans="1:8" ht="14.25" x14ac:dyDescent="0.2">
      <c r="A45" s="107"/>
      <c r="B45" s="168"/>
      <c r="C45" s="168"/>
      <c r="D45" s="168"/>
      <c r="E45" s="168"/>
      <c r="F45" s="168"/>
      <c r="G45" s="168"/>
      <c r="H45" s="168"/>
    </row>
    <row r="46" spans="1:8" ht="14.25" x14ac:dyDescent="0.2">
      <c r="A46" s="169" t="s">
        <v>157</v>
      </c>
      <c r="B46" s="168"/>
      <c r="C46" s="168"/>
      <c r="D46" s="168"/>
      <c r="E46" s="168"/>
      <c r="F46" s="168"/>
      <c r="G46" s="168"/>
      <c r="H46" s="168"/>
    </row>
    <row r="47" spans="1:8" ht="15" thickBot="1" x14ac:dyDescent="0.25">
      <c r="A47" s="170" t="s">
        <v>2</v>
      </c>
      <c r="B47" s="168"/>
      <c r="C47" s="168"/>
      <c r="D47" s="168"/>
      <c r="E47" s="168"/>
      <c r="F47" s="168"/>
      <c r="G47" s="168"/>
      <c r="H47" s="171" t="s">
        <v>143</v>
      </c>
    </row>
    <row r="48" spans="1:8" ht="14.25" x14ac:dyDescent="0.2">
      <c r="A48" s="172" t="s">
        <v>144</v>
      </c>
      <c r="B48" s="173" t="s">
        <v>152</v>
      </c>
      <c r="C48" s="191" t="s">
        <v>153</v>
      </c>
      <c r="D48" s="192" t="s">
        <v>153</v>
      </c>
      <c r="E48" s="191" t="s">
        <v>159</v>
      </c>
      <c r="F48" s="191" t="s">
        <v>166</v>
      </c>
      <c r="G48" s="191" t="s">
        <v>167</v>
      </c>
      <c r="H48" s="174" t="s">
        <v>5</v>
      </c>
    </row>
    <row r="49" spans="1:8" ht="15" thickBot="1" x14ac:dyDescent="0.25">
      <c r="A49" s="175"/>
      <c r="B49" s="176" t="s">
        <v>151</v>
      </c>
      <c r="C49" s="177" t="s">
        <v>151</v>
      </c>
      <c r="D49" s="193" t="s">
        <v>160</v>
      </c>
      <c r="E49" s="177"/>
      <c r="F49" s="177"/>
      <c r="G49" s="177"/>
      <c r="H49" s="178"/>
    </row>
    <row r="50" spans="1:8" ht="14.25" x14ac:dyDescent="0.2">
      <c r="A50" s="179" t="s">
        <v>152</v>
      </c>
      <c r="B50" s="161">
        <v>402183</v>
      </c>
      <c r="C50" s="161"/>
      <c r="D50" s="180"/>
      <c r="E50" s="161"/>
      <c r="F50" s="181"/>
      <c r="G50" s="181"/>
      <c r="H50" s="159">
        <v>402183</v>
      </c>
    </row>
    <row r="51" spans="1:8" ht="14.25" x14ac:dyDescent="0.2">
      <c r="A51" s="179" t="s">
        <v>153</v>
      </c>
      <c r="B51" s="181"/>
      <c r="C51" s="161">
        <v>358395</v>
      </c>
      <c r="D51" s="182">
        <v>43788</v>
      </c>
      <c r="E51" s="161"/>
      <c r="F51" s="161"/>
      <c r="G51" s="181"/>
      <c r="H51" s="159">
        <v>402183</v>
      </c>
    </row>
    <row r="52" spans="1:8" ht="14.25" x14ac:dyDescent="0.2">
      <c r="A52" s="179" t="s">
        <v>154</v>
      </c>
      <c r="B52" s="161"/>
      <c r="C52" s="161"/>
      <c r="D52" s="180"/>
      <c r="E52" s="161"/>
      <c r="F52" s="161"/>
      <c r="G52" s="161"/>
      <c r="H52" s="159">
        <v>0</v>
      </c>
    </row>
    <row r="53" spans="1:8" ht="14.25" x14ac:dyDescent="0.2">
      <c r="A53" s="179" t="s">
        <v>155</v>
      </c>
      <c r="B53" s="181"/>
      <c r="C53" s="181"/>
      <c r="D53" s="180"/>
      <c r="E53" s="161"/>
      <c r="F53" s="161"/>
      <c r="G53" s="161"/>
      <c r="H53" s="159">
        <v>0</v>
      </c>
    </row>
    <row r="54" spans="1:8" ht="15" thickBot="1" x14ac:dyDescent="0.25">
      <c r="A54" s="179"/>
      <c r="B54" s="181"/>
      <c r="C54" s="181"/>
      <c r="D54" s="183"/>
      <c r="E54" s="181"/>
      <c r="F54" s="184"/>
      <c r="G54" s="181"/>
      <c r="H54" s="159"/>
    </row>
    <row r="55" spans="1:8" ht="15" thickBot="1" x14ac:dyDescent="0.25">
      <c r="A55" s="185" t="s">
        <v>156</v>
      </c>
      <c r="B55" s="186">
        <v>402183</v>
      </c>
      <c r="C55" s="186">
        <v>358395</v>
      </c>
      <c r="D55" s="186">
        <v>43788</v>
      </c>
      <c r="E55" s="186">
        <v>0</v>
      </c>
      <c r="F55" s="186">
        <v>0</v>
      </c>
      <c r="G55" s="186">
        <v>0</v>
      </c>
      <c r="H55" s="167">
        <v>804366</v>
      </c>
    </row>
    <row r="56" spans="1:8" ht="14.25" x14ac:dyDescent="0.2">
      <c r="A56" s="187"/>
      <c r="B56" s="188"/>
      <c r="C56" s="188"/>
      <c r="D56" s="188"/>
      <c r="E56" s="188"/>
      <c r="F56" s="188"/>
      <c r="G56" s="188"/>
      <c r="H56" s="171"/>
    </row>
    <row r="57" spans="1:8" ht="14.25" x14ac:dyDescent="0.2">
      <c r="A57" s="105"/>
      <c r="B57" s="107"/>
      <c r="C57" s="107"/>
      <c r="D57" s="107"/>
      <c r="E57" s="107"/>
      <c r="F57" s="107"/>
      <c r="G57" s="107"/>
      <c r="H57" s="107"/>
    </row>
    <row r="58" spans="1:8" ht="14.25" x14ac:dyDescent="0.2">
      <c r="A58" s="105"/>
      <c r="B58" s="107"/>
      <c r="C58" s="107"/>
      <c r="D58" s="107"/>
      <c r="E58" s="107"/>
      <c r="F58" s="107"/>
      <c r="G58" s="107"/>
      <c r="H58" s="107"/>
    </row>
  </sheetData>
  <mergeCells count="1">
    <mergeCell ref="G5:H5"/>
  </mergeCells>
  <phoneticPr fontId="6" type="noConversion"/>
  <pageMargins left="0.47244094488188981" right="0.19685039370078741" top="0.15748031496062992" bottom="0.23622047244094491" header="0.51181102362204722" footer="0.51181102362204722"/>
  <pageSetup paperSize="9" scale="71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3"/>
  <sheetViews>
    <sheetView tabSelected="1" zoomScale="75" workbookViewId="0">
      <selection activeCell="G38" sqref="G38"/>
    </sheetView>
  </sheetViews>
  <sheetFormatPr defaultRowHeight="12.75" x14ac:dyDescent="0.2"/>
  <cols>
    <col min="1" max="1" width="24" style="197" customWidth="1"/>
    <col min="2" max="2" width="17.7109375" style="197" customWidth="1"/>
    <col min="3" max="3" width="14.85546875" style="197" customWidth="1"/>
    <col min="4" max="4" width="16" style="197" customWidth="1"/>
    <col min="5" max="5" width="15.85546875" style="197" customWidth="1"/>
    <col min="6" max="6" width="16" style="197" customWidth="1"/>
    <col min="7" max="7" width="15.7109375" style="197" customWidth="1"/>
    <col min="8" max="8" width="15.42578125" style="197" customWidth="1"/>
    <col min="9" max="9" width="16.140625" style="197" customWidth="1"/>
    <col min="10" max="10" width="14.7109375" style="197" customWidth="1"/>
    <col min="11" max="11" width="17.7109375" style="197" customWidth="1"/>
    <col min="12" max="12" width="14.85546875" style="197" customWidth="1"/>
    <col min="13" max="13" width="16" style="197" customWidth="1"/>
    <col min="14" max="14" width="16.85546875" style="197" customWidth="1"/>
    <col min="15" max="15" width="16.140625" style="197" bestFit="1" customWidth="1"/>
    <col min="16" max="16" width="16.7109375" style="197" bestFit="1" customWidth="1"/>
    <col min="17" max="17" width="14.85546875" style="197" bestFit="1" customWidth="1"/>
    <col min="18" max="18" width="16.140625" style="197" bestFit="1" customWidth="1"/>
    <col min="19" max="19" width="14.85546875" style="197" bestFit="1" customWidth="1"/>
    <col min="20" max="20" width="15" style="197" hidden="1" customWidth="1"/>
    <col min="21" max="256" width="9.140625" style="197"/>
    <col min="257" max="257" width="24" style="197" customWidth="1"/>
    <col min="258" max="258" width="17.7109375" style="197" customWidth="1"/>
    <col min="259" max="259" width="14.85546875" style="197" customWidth="1"/>
    <col min="260" max="260" width="16" style="197" customWidth="1"/>
    <col min="261" max="261" width="15.85546875" style="197" customWidth="1"/>
    <col min="262" max="262" width="16" style="197" customWidth="1"/>
    <col min="263" max="263" width="15.7109375" style="197" customWidth="1"/>
    <col min="264" max="264" width="15.42578125" style="197" customWidth="1"/>
    <col min="265" max="265" width="16.140625" style="197" customWidth="1"/>
    <col min="266" max="266" width="14.7109375" style="197" customWidth="1"/>
    <col min="267" max="267" width="17.7109375" style="197" customWidth="1"/>
    <col min="268" max="268" width="14.85546875" style="197" customWidth="1"/>
    <col min="269" max="269" width="16" style="197" customWidth="1"/>
    <col min="270" max="270" width="16.85546875" style="197" customWidth="1"/>
    <col min="271" max="271" width="16.140625" style="197" bestFit="1" customWidth="1"/>
    <col min="272" max="272" width="16.7109375" style="197" bestFit="1" customWidth="1"/>
    <col min="273" max="273" width="14.85546875" style="197" bestFit="1" customWidth="1"/>
    <col min="274" max="274" width="16.140625" style="197" bestFit="1" customWidth="1"/>
    <col min="275" max="275" width="14.85546875" style="197" bestFit="1" customWidth="1"/>
    <col min="276" max="276" width="0" style="197" hidden="1" customWidth="1"/>
    <col min="277" max="512" width="9.140625" style="197"/>
    <col min="513" max="513" width="24" style="197" customWidth="1"/>
    <col min="514" max="514" width="17.7109375" style="197" customWidth="1"/>
    <col min="515" max="515" width="14.85546875" style="197" customWidth="1"/>
    <col min="516" max="516" width="16" style="197" customWidth="1"/>
    <col min="517" max="517" width="15.85546875" style="197" customWidth="1"/>
    <col min="518" max="518" width="16" style="197" customWidth="1"/>
    <col min="519" max="519" width="15.7109375" style="197" customWidth="1"/>
    <col min="520" max="520" width="15.42578125" style="197" customWidth="1"/>
    <col min="521" max="521" width="16.140625" style="197" customWidth="1"/>
    <col min="522" max="522" width="14.7109375" style="197" customWidth="1"/>
    <col min="523" max="523" width="17.7109375" style="197" customWidth="1"/>
    <col min="524" max="524" width="14.85546875" style="197" customWidth="1"/>
    <col min="525" max="525" width="16" style="197" customWidth="1"/>
    <col min="526" max="526" width="16.85546875" style="197" customWidth="1"/>
    <col min="527" max="527" width="16.140625" style="197" bestFit="1" customWidth="1"/>
    <col min="528" max="528" width="16.7109375" style="197" bestFit="1" customWidth="1"/>
    <col min="529" max="529" width="14.85546875" style="197" bestFit="1" customWidth="1"/>
    <col min="530" max="530" width="16.140625" style="197" bestFit="1" customWidth="1"/>
    <col min="531" max="531" width="14.85546875" style="197" bestFit="1" customWidth="1"/>
    <col min="532" max="532" width="0" style="197" hidden="1" customWidth="1"/>
    <col min="533" max="768" width="9.140625" style="197"/>
    <col min="769" max="769" width="24" style="197" customWidth="1"/>
    <col min="770" max="770" width="17.7109375" style="197" customWidth="1"/>
    <col min="771" max="771" width="14.85546875" style="197" customWidth="1"/>
    <col min="772" max="772" width="16" style="197" customWidth="1"/>
    <col min="773" max="773" width="15.85546875" style="197" customWidth="1"/>
    <col min="774" max="774" width="16" style="197" customWidth="1"/>
    <col min="775" max="775" width="15.7109375" style="197" customWidth="1"/>
    <col min="776" max="776" width="15.42578125" style="197" customWidth="1"/>
    <col min="777" max="777" width="16.140625" style="197" customWidth="1"/>
    <col min="778" max="778" width="14.7109375" style="197" customWidth="1"/>
    <col min="779" max="779" width="17.7109375" style="197" customWidth="1"/>
    <col min="780" max="780" width="14.85546875" style="197" customWidth="1"/>
    <col min="781" max="781" width="16" style="197" customWidth="1"/>
    <col min="782" max="782" width="16.85546875" style="197" customWidth="1"/>
    <col min="783" max="783" width="16.140625" style="197" bestFit="1" customWidth="1"/>
    <col min="784" max="784" width="16.7109375" style="197" bestFit="1" customWidth="1"/>
    <col min="785" max="785" width="14.85546875" style="197" bestFit="1" customWidth="1"/>
    <col min="786" max="786" width="16.140625" style="197" bestFit="1" customWidth="1"/>
    <col min="787" max="787" width="14.85546875" style="197" bestFit="1" customWidth="1"/>
    <col min="788" max="788" width="0" style="197" hidden="1" customWidth="1"/>
    <col min="789" max="1024" width="9.140625" style="197"/>
    <col min="1025" max="1025" width="24" style="197" customWidth="1"/>
    <col min="1026" max="1026" width="17.7109375" style="197" customWidth="1"/>
    <col min="1027" max="1027" width="14.85546875" style="197" customWidth="1"/>
    <col min="1028" max="1028" width="16" style="197" customWidth="1"/>
    <col min="1029" max="1029" width="15.85546875" style="197" customWidth="1"/>
    <col min="1030" max="1030" width="16" style="197" customWidth="1"/>
    <col min="1031" max="1031" width="15.7109375" style="197" customWidth="1"/>
    <col min="1032" max="1032" width="15.42578125" style="197" customWidth="1"/>
    <col min="1033" max="1033" width="16.140625" style="197" customWidth="1"/>
    <col min="1034" max="1034" width="14.7109375" style="197" customWidth="1"/>
    <col min="1035" max="1035" width="17.7109375" style="197" customWidth="1"/>
    <col min="1036" max="1036" width="14.85546875" style="197" customWidth="1"/>
    <col min="1037" max="1037" width="16" style="197" customWidth="1"/>
    <col min="1038" max="1038" width="16.85546875" style="197" customWidth="1"/>
    <col min="1039" max="1039" width="16.140625" style="197" bestFit="1" customWidth="1"/>
    <col min="1040" max="1040" width="16.7109375" style="197" bestFit="1" customWidth="1"/>
    <col min="1041" max="1041" width="14.85546875" style="197" bestFit="1" customWidth="1"/>
    <col min="1042" max="1042" width="16.140625" style="197" bestFit="1" customWidth="1"/>
    <col min="1043" max="1043" width="14.85546875" style="197" bestFit="1" customWidth="1"/>
    <col min="1044" max="1044" width="0" style="197" hidden="1" customWidth="1"/>
    <col min="1045" max="1280" width="9.140625" style="197"/>
    <col min="1281" max="1281" width="24" style="197" customWidth="1"/>
    <col min="1282" max="1282" width="17.7109375" style="197" customWidth="1"/>
    <col min="1283" max="1283" width="14.85546875" style="197" customWidth="1"/>
    <col min="1284" max="1284" width="16" style="197" customWidth="1"/>
    <col min="1285" max="1285" width="15.85546875" style="197" customWidth="1"/>
    <col min="1286" max="1286" width="16" style="197" customWidth="1"/>
    <col min="1287" max="1287" width="15.7109375" style="197" customWidth="1"/>
    <col min="1288" max="1288" width="15.42578125" style="197" customWidth="1"/>
    <col min="1289" max="1289" width="16.140625" style="197" customWidth="1"/>
    <col min="1290" max="1290" width="14.7109375" style="197" customWidth="1"/>
    <col min="1291" max="1291" width="17.7109375" style="197" customWidth="1"/>
    <col min="1292" max="1292" width="14.85546875" style="197" customWidth="1"/>
    <col min="1293" max="1293" width="16" style="197" customWidth="1"/>
    <col min="1294" max="1294" width="16.85546875" style="197" customWidth="1"/>
    <col min="1295" max="1295" width="16.140625" style="197" bestFit="1" customWidth="1"/>
    <col min="1296" max="1296" width="16.7109375" style="197" bestFit="1" customWidth="1"/>
    <col min="1297" max="1297" width="14.85546875" style="197" bestFit="1" customWidth="1"/>
    <col min="1298" max="1298" width="16.140625" style="197" bestFit="1" customWidth="1"/>
    <col min="1299" max="1299" width="14.85546875" style="197" bestFit="1" customWidth="1"/>
    <col min="1300" max="1300" width="0" style="197" hidden="1" customWidth="1"/>
    <col min="1301" max="1536" width="9.140625" style="197"/>
    <col min="1537" max="1537" width="24" style="197" customWidth="1"/>
    <col min="1538" max="1538" width="17.7109375" style="197" customWidth="1"/>
    <col min="1539" max="1539" width="14.85546875" style="197" customWidth="1"/>
    <col min="1540" max="1540" width="16" style="197" customWidth="1"/>
    <col min="1541" max="1541" width="15.85546875" style="197" customWidth="1"/>
    <col min="1542" max="1542" width="16" style="197" customWidth="1"/>
    <col min="1543" max="1543" width="15.7109375" style="197" customWidth="1"/>
    <col min="1544" max="1544" width="15.42578125" style="197" customWidth="1"/>
    <col min="1545" max="1545" width="16.140625" style="197" customWidth="1"/>
    <col min="1546" max="1546" width="14.7109375" style="197" customWidth="1"/>
    <col min="1547" max="1547" width="17.7109375" style="197" customWidth="1"/>
    <col min="1548" max="1548" width="14.85546875" style="197" customWidth="1"/>
    <col min="1549" max="1549" width="16" style="197" customWidth="1"/>
    <col min="1550" max="1550" width="16.85546875" style="197" customWidth="1"/>
    <col min="1551" max="1551" width="16.140625" style="197" bestFit="1" customWidth="1"/>
    <col min="1552" max="1552" width="16.7109375" style="197" bestFit="1" customWidth="1"/>
    <col min="1553" max="1553" width="14.85546875" style="197" bestFit="1" customWidth="1"/>
    <col min="1554" max="1554" width="16.140625" style="197" bestFit="1" customWidth="1"/>
    <col min="1555" max="1555" width="14.85546875" style="197" bestFit="1" customWidth="1"/>
    <col min="1556" max="1556" width="0" style="197" hidden="1" customWidth="1"/>
    <col min="1557" max="1792" width="9.140625" style="197"/>
    <col min="1793" max="1793" width="24" style="197" customWidth="1"/>
    <col min="1794" max="1794" width="17.7109375" style="197" customWidth="1"/>
    <col min="1795" max="1795" width="14.85546875" style="197" customWidth="1"/>
    <col min="1796" max="1796" width="16" style="197" customWidth="1"/>
    <col min="1797" max="1797" width="15.85546875" style="197" customWidth="1"/>
    <col min="1798" max="1798" width="16" style="197" customWidth="1"/>
    <col min="1799" max="1799" width="15.7109375" style="197" customWidth="1"/>
    <col min="1800" max="1800" width="15.42578125" style="197" customWidth="1"/>
    <col min="1801" max="1801" width="16.140625" style="197" customWidth="1"/>
    <col min="1802" max="1802" width="14.7109375" style="197" customWidth="1"/>
    <col min="1803" max="1803" width="17.7109375" style="197" customWidth="1"/>
    <col min="1804" max="1804" width="14.85546875" style="197" customWidth="1"/>
    <col min="1805" max="1805" width="16" style="197" customWidth="1"/>
    <col min="1806" max="1806" width="16.85546875" style="197" customWidth="1"/>
    <col min="1807" max="1807" width="16.140625" style="197" bestFit="1" customWidth="1"/>
    <col min="1808" max="1808" width="16.7109375" style="197" bestFit="1" customWidth="1"/>
    <col min="1809" max="1809" width="14.85546875" style="197" bestFit="1" customWidth="1"/>
    <col min="1810" max="1810" width="16.140625" style="197" bestFit="1" customWidth="1"/>
    <col min="1811" max="1811" width="14.85546875" style="197" bestFit="1" customWidth="1"/>
    <col min="1812" max="1812" width="0" style="197" hidden="1" customWidth="1"/>
    <col min="1813" max="2048" width="9.140625" style="197"/>
    <col min="2049" max="2049" width="24" style="197" customWidth="1"/>
    <col min="2050" max="2050" width="17.7109375" style="197" customWidth="1"/>
    <col min="2051" max="2051" width="14.85546875" style="197" customWidth="1"/>
    <col min="2052" max="2052" width="16" style="197" customWidth="1"/>
    <col min="2053" max="2053" width="15.85546875" style="197" customWidth="1"/>
    <col min="2054" max="2054" width="16" style="197" customWidth="1"/>
    <col min="2055" max="2055" width="15.7109375" style="197" customWidth="1"/>
    <col min="2056" max="2056" width="15.42578125" style="197" customWidth="1"/>
    <col min="2057" max="2057" width="16.140625" style="197" customWidth="1"/>
    <col min="2058" max="2058" width="14.7109375" style="197" customWidth="1"/>
    <col min="2059" max="2059" width="17.7109375" style="197" customWidth="1"/>
    <col min="2060" max="2060" width="14.85546875" style="197" customWidth="1"/>
    <col min="2061" max="2061" width="16" style="197" customWidth="1"/>
    <col min="2062" max="2062" width="16.85546875" style="197" customWidth="1"/>
    <col min="2063" max="2063" width="16.140625" style="197" bestFit="1" customWidth="1"/>
    <col min="2064" max="2064" width="16.7109375" style="197" bestFit="1" customWidth="1"/>
    <col min="2065" max="2065" width="14.85546875" style="197" bestFit="1" customWidth="1"/>
    <col min="2066" max="2066" width="16.140625" style="197" bestFit="1" customWidth="1"/>
    <col min="2067" max="2067" width="14.85546875" style="197" bestFit="1" customWidth="1"/>
    <col min="2068" max="2068" width="0" style="197" hidden="1" customWidth="1"/>
    <col min="2069" max="2304" width="9.140625" style="197"/>
    <col min="2305" max="2305" width="24" style="197" customWidth="1"/>
    <col min="2306" max="2306" width="17.7109375" style="197" customWidth="1"/>
    <col min="2307" max="2307" width="14.85546875" style="197" customWidth="1"/>
    <col min="2308" max="2308" width="16" style="197" customWidth="1"/>
    <col min="2309" max="2309" width="15.85546875" style="197" customWidth="1"/>
    <col min="2310" max="2310" width="16" style="197" customWidth="1"/>
    <col min="2311" max="2311" width="15.7109375" style="197" customWidth="1"/>
    <col min="2312" max="2312" width="15.42578125" style="197" customWidth="1"/>
    <col min="2313" max="2313" width="16.140625" style="197" customWidth="1"/>
    <col min="2314" max="2314" width="14.7109375" style="197" customWidth="1"/>
    <col min="2315" max="2315" width="17.7109375" style="197" customWidth="1"/>
    <col min="2316" max="2316" width="14.85546875" style="197" customWidth="1"/>
    <col min="2317" max="2317" width="16" style="197" customWidth="1"/>
    <col min="2318" max="2318" width="16.85546875" style="197" customWidth="1"/>
    <col min="2319" max="2319" width="16.140625" style="197" bestFit="1" customWidth="1"/>
    <col min="2320" max="2320" width="16.7109375" style="197" bestFit="1" customWidth="1"/>
    <col min="2321" max="2321" width="14.85546875" style="197" bestFit="1" customWidth="1"/>
    <col min="2322" max="2322" width="16.140625" style="197" bestFit="1" customWidth="1"/>
    <col min="2323" max="2323" width="14.85546875" style="197" bestFit="1" customWidth="1"/>
    <col min="2324" max="2324" width="0" style="197" hidden="1" customWidth="1"/>
    <col min="2325" max="2560" width="9.140625" style="197"/>
    <col min="2561" max="2561" width="24" style="197" customWidth="1"/>
    <col min="2562" max="2562" width="17.7109375" style="197" customWidth="1"/>
    <col min="2563" max="2563" width="14.85546875" style="197" customWidth="1"/>
    <col min="2564" max="2564" width="16" style="197" customWidth="1"/>
    <col min="2565" max="2565" width="15.85546875" style="197" customWidth="1"/>
    <col min="2566" max="2566" width="16" style="197" customWidth="1"/>
    <col min="2567" max="2567" width="15.7109375" style="197" customWidth="1"/>
    <col min="2568" max="2568" width="15.42578125" style="197" customWidth="1"/>
    <col min="2569" max="2569" width="16.140625" style="197" customWidth="1"/>
    <col min="2570" max="2570" width="14.7109375" style="197" customWidth="1"/>
    <col min="2571" max="2571" width="17.7109375" style="197" customWidth="1"/>
    <col min="2572" max="2572" width="14.85546875" style="197" customWidth="1"/>
    <col min="2573" max="2573" width="16" style="197" customWidth="1"/>
    <col min="2574" max="2574" width="16.85546875" style="197" customWidth="1"/>
    <col min="2575" max="2575" width="16.140625" style="197" bestFit="1" customWidth="1"/>
    <col min="2576" max="2576" width="16.7109375" style="197" bestFit="1" customWidth="1"/>
    <col min="2577" max="2577" width="14.85546875" style="197" bestFit="1" customWidth="1"/>
    <col min="2578" max="2578" width="16.140625" style="197" bestFit="1" customWidth="1"/>
    <col min="2579" max="2579" width="14.85546875" style="197" bestFit="1" customWidth="1"/>
    <col min="2580" max="2580" width="0" style="197" hidden="1" customWidth="1"/>
    <col min="2581" max="2816" width="9.140625" style="197"/>
    <col min="2817" max="2817" width="24" style="197" customWidth="1"/>
    <col min="2818" max="2818" width="17.7109375" style="197" customWidth="1"/>
    <col min="2819" max="2819" width="14.85546875" style="197" customWidth="1"/>
    <col min="2820" max="2820" width="16" style="197" customWidth="1"/>
    <col min="2821" max="2821" width="15.85546875" style="197" customWidth="1"/>
    <col min="2822" max="2822" width="16" style="197" customWidth="1"/>
    <col min="2823" max="2823" width="15.7109375" style="197" customWidth="1"/>
    <col min="2824" max="2824" width="15.42578125" style="197" customWidth="1"/>
    <col min="2825" max="2825" width="16.140625" style="197" customWidth="1"/>
    <col min="2826" max="2826" width="14.7109375" style="197" customWidth="1"/>
    <col min="2827" max="2827" width="17.7109375" style="197" customWidth="1"/>
    <col min="2828" max="2828" width="14.85546875" style="197" customWidth="1"/>
    <col min="2829" max="2829" width="16" style="197" customWidth="1"/>
    <col min="2830" max="2830" width="16.85546875" style="197" customWidth="1"/>
    <col min="2831" max="2831" width="16.140625" style="197" bestFit="1" customWidth="1"/>
    <col min="2832" max="2832" width="16.7109375" style="197" bestFit="1" customWidth="1"/>
    <col min="2833" max="2833" width="14.85546875" style="197" bestFit="1" customWidth="1"/>
    <col min="2834" max="2834" width="16.140625" style="197" bestFit="1" customWidth="1"/>
    <col min="2835" max="2835" width="14.85546875" style="197" bestFit="1" customWidth="1"/>
    <col min="2836" max="2836" width="0" style="197" hidden="1" customWidth="1"/>
    <col min="2837" max="3072" width="9.140625" style="197"/>
    <col min="3073" max="3073" width="24" style="197" customWidth="1"/>
    <col min="3074" max="3074" width="17.7109375" style="197" customWidth="1"/>
    <col min="3075" max="3075" width="14.85546875" style="197" customWidth="1"/>
    <col min="3076" max="3076" width="16" style="197" customWidth="1"/>
    <col min="3077" max="3077" width="15.85546875" style="197" customWidth="1"/>
    <col min="3078" max="3078" width="16" style="197" customWidth="1"/>
    <col min="3079" max="3079" width="15.7109375" style="197" customWidth="1"/>
    <col min="3080" max="3080" width="15.42578125" style="197" customWidth="1"/>
    <col min="3081" max="3081" width="16.140625" style="197" customWidth="1"/>
    <col min="3082" max="3082" width="14.7109375" style="197" customWidth="1"/>
    <col min="3083" max="3083" width="17.7109375" style="197" customWidth="1"/>
    <col min="3084" max="3084" width="14.85546875" style="197" customWidth="1"/>
    <col min="3085" max="3085" width="16" style="197" customWidth="1"/>
    <col min="3086" max="3086" width="16.85546875" style="197" customWidth="1"/>
    <col min="3087" max="3087" width="16.140625" style="197" bestFit="1" customWidth="1"/>
    <col min="3088" max="3088" width="16.7109375" style="197" bestFit="1" customWidth="1"/>
    <col min="3089" max="3089" width="14.85546875" style="197" bestFit="1" customWidth="1"/>
    <col min="3090" max="3090" width="16.140625" style="197" bestFit="1" customWidth="1"/>
    <col min="3091" max="3091" width="14.85546875" style="197" bestFit="1" customWidth="1"/>
    <col min="3092" max="3092" width="0" style="197" hidden="1" customWidth="1"/>
    <col min="3093" max="3328" width="9.140625" style="197"/>
    <col min="3329" max="3329" width="24" style="197" customWidth="1"/>
    <col min="3330" max="3330" width="17.7109375" style="197" customWidth="1"/>
    <col min="3331" max="3331" width="14.85546875" style="197" customWidth="1"/>
    <col min="3332" max="3332" width="16" style="197" customWidth="1"/>
    <col min="3333" max="3333" width="15.85546875" style="197" customWidth="1"/>
    <col min="3334" max="3334" width="16" style="197" customWidth="1"/>
    <col min="3335" max="3335" width="15.7109375" style="197" customWidth="1"/>
    <col min="3336" max="3336" width="15.42578125" style="197" customWidth="1"/>
    <col min="3337" max="3337" width="16.140625" style="197" customWidth="1"/>
    <col min="3338" max="3338" width="14.7109375" style="197" customWidth="1"/>
    <col min="3339" max="3339" width="17.7109375" style="197" customWidth="1"/>
    <col min="3340" max="3340" width="14.85546875" style="197" customWidth="1"/>
    <col min="3341" max="3341" width="16" style="197" customWidth="1"/>
    <col min="3342" max="3342" width="16.85546875" style="197" customWidth="1"/>
    <col min="3343" max="3343" width="16.140625" style="197" bestFit="1" customWidth="1"/>
    <col min="3344" max="3344" width="16.7109375" style="197" bestFit="1" customWidth="1"/>
    <col min="3345" max="3345" width="14.85546875" style="197" bestFit="1" customWidth="1"/>
    <col min="3346" max="3346" width="16.140625" style="197" bestFit="1" customWidth="1"/>
    <col min="3347" max="3347" width="14.85546875" style="197" bestFit="1" customWidth="1"/>
    <col min="3348" max="3348" width="0" style="197" hidden="1" customWidth="1"/>
    <col min="3349" max="3584" width="9.140625" style="197"/>
    <col min="3585" max="3585" width="24" style="197" customWidth="1"/>
    <col min="3586" max="3586" width="17.7109375" style="197" customWidth="1"/>
    <col min="3587" max="3587" width="14.85546875" style="197" customWidth="1"/>
    <col min="3588" max="3588" width="16" style="197" customWidth="1"/>
    <col min="3589" max="3589" width="15.85546875" style="197" customWidth="1"/>
    <col min="3590" max="3590" width="16" style="197" customWidth="1"/>
    <col min="3591" max="3591" width="15.7109375" style="197" customWidth="1"/>
    <col min="3592" max="3592" width="15.42578125" style="197" customWidth="1"/>
    <col min="3593" max="3593" width="16.140625" style="197" customWidth="1"/>
    <col min="3594" max="3594" width="14.7109375" style="197" customWidth="1"/>
    <col min="3595" max="3595" width="17.7109375" style="197" customWidth="1"/>
    <col min="3596" max="3596" width="14.85546875" style="197" customWidth="1"/>
    <col min="3597" max="3597" width="16" style="197" customWidth="1"/>
    <col min="3598" max="3598" width="16.85546875" style="197" customWidth="1"/>
    <col min="3599" max="3599" width="16.140625" style="197" bestFit="1" customWidth="1"/>
    <col min="3600" max="3600" width="16.7109375" style="197" bestFit="1" customWidth="1"/>
    <col min="3601" max="3601" width="14.85546875" style="197" bestFit="1" customWidth="1"/>
    <col min="3602" max="3602" width="16.140625" style="197" bestFit="1" customWidth="1"/>
    <col min="3603" max="3603" width="14.85546875" style="197" bestFit="1" customWidth="1"/>
    <col min="3604" max="3604" width="0" style="197" hidden="1" customWidth="1"/>
    <col min="3605" max="3840" width="9.140625" style="197"/>
    <col min="3841" max="3841" width="24" style="197" customWidth="1"/>
    <col min="3842" max="3842" width="17.7109375" style="197" customWidth="1"/>
    <col min="3843" max="3843" width="14.85546875" style="197" customWidth="1"/>
    <col min="3844" max="3844" width="16" style="197" customWidth="1"/>
    <col min="3845" max="3845" width="15.85546875" style="197" customWidth="1"/>
    <col min="3846" max="3846" width="16" style="197" customWidth="1"/>
    <col min="3847" max="3847" width="15.7109375" style="197" customWidth="1"/>
    <col min="3848" max="3848" width="15.42578125" style="197" customWidth="1"/>
    <col min="3849" max="3849" width="16.140625" style="197" customWidth="1"/>
    <col min="3850" max="3850" width="14.7109375" style="197" customWidth="1"/>
    <col min="3851" max="3851" width="17.7109375" style="197" customWidth="1"/>
    <col min="3852" max="3852" width="14.85546875" style="197" customWidth="1"/>
    <col min="3853" max="3853" width="16" style="197" customWidth="1"/>
    <col min="3854" max="3854" width="16.85546875" style="197" customWidth="1"/>
    <col min="3855" max="3855" width="16.140625" style="197" bestFit="1" customWidth="1"/>
    <col min="3856" max="3856" width="16.7109375" style="197" bestFit="1" customWidth="1"/>
    <col min="3857" max="3857" width="14.85546875" style="197" bestFit="1" customWidth="1"/>
    <col min="3858" max="3858" width="16.140625" style="197" bestFit="1" customWidth="1"/>
    <col min="3859" max="3859" width="14.85546875" style="197" bestFit="1" customWidth="1"/>
    <col min="3860" max="3860" width="0" style="197" hidden="1" customWidth="1"/>
    <col min="3861" max="4096" width="9.140625" style="197"/>
    <col min="4097" max="4097" width="24" style="197" customWidth="1"/>
    <col min="4098" max="4098" width="17.7109375" style="197" customWidth="1"/>
    <col min="4099" max="4099" width="14.85546875" style="197" customWidth="1"/>
    <col min="4100" max="4100" width="16" style="197" customWidth="1"/>
    <col min="4101" max="4101" width="15.85546875" style="197" customWidth="1"/>
    <col min="4102" max="4102" width="16" style="197" customWidth="1"/>
    <col min="4103" max="4103" width="15.7109375" style="197" customWidth="1"/>
    <col min="4104" max="4104" width="15.42578125" style="197" customWidth="1"/>
    <col min="4105" max="4105" width="16.140625" style="197" customWidth="1"/>
    <col min="4106" max="4106" width="14.7109375" style="197" customWidth="1"/>
    <col min="4107" max="4107" width="17.7109375" style="197" customWidth="1"/>
    <col min="4108" max="4108" width="14.85546875" style="197" customWidth="1"/>
    <col min="4109" max="4109" width="16" style="197" customWidth="1"/>
    <col min="4110" max="4110" width="16.85546875" style="197" customWidth="1"/>
    <col min="4111" max="4111" width="16.140625" style="197" bestFit="1" customWidth="1"/>
    <col min="4112" max="4112" width="16.7109375" style="197" bestFit="1" customWidth="1"/>
    <col min="4113" max="4113" width="14.85546875" style="197" bestFit="1" customWidth="1"/>
    <col min="4114" max="4114" width="16.140625" style="197" bestFit="1" customWidth="1"/>
    <col min="4115" max="4115" width="14.85546875" style="197" bestFit="1" customWidth="1"/>
    <col min="4116" max="4116" width="0" style="197" hidden="1" customWidth="1"/>
    <col min="4117" max="4352" width="9.140625" style="197"/>
    <col min="4353" max="4353" width="24" style="197" customWidth="1"/>
    <col min="4354" max="4354" width="17.7109375" style="197" customWidth="1"/>
    <col min="4355" max="4355" width="14.85546875" style="197" customWidth="1"/>
    <col min="4356" max="4356" width="16" style="197" customWidth="1"/>
    <col min="4357" max="4357" width="15.85546875" style="197" customWidth="1"/>
    <col min="4358" max="4358" width="16" style="197" customWidth="1"/>
    <col min="4359" max="4359" width="15.7109375" style="197" customWidth="1"/>
    <col min="4360" max="4360" width="15.42578125" style="197" customWidth="1"/>
    <col min="4361" max="4361" width="16.140625" style="197" customWidth="1"/>
    <col min="4362" max="4362" width="14.7109375" style="197" customWidth="1"/>
    <col min="4363" max="4363" width="17.7109375" style="197" customWidth="1"/>
    <col min="4364" max="4364" width="14.85546875" style="197" customWidth="1"/>
    <col min="4365" max="4365" width="16" style="197" customWidth="1"/>
    <col min="4366" max="4366" width="16.85546875" style="197" customWidth="1"/>
    <col min="4367" max="4367" width="16.140625" style="197" bestFit="1" customWidth="1"/>
    <col min="4368" max="4368" width="16.7109375" style="197" bestFit="1" customWidth="1"/>
    <col min="4369" max="4369" width="14.85546875" style="197" bestFit="1" customWidth="1"/>
    <col min="4370" max="4370" width="16.140625" style="197" bestFit="1" customWidth="1"/>
    <col min="4371" max="4371" width="14.85546875" style="197" bestFit="1" customWidth="1"/>
    <col min="4372" max="4372" width="0" style="197" hidden="1" customWidth="1"/>
    <col min="4373" max="4608" width="9.140625" style="197"/>
    <col min="4609" max="4609" width="24" style="197" customWidth="1"/>
    <col min="4610" max="4610" width="17.7109375" style="197" customWidth="1"/>
    <col min="4611" max="4611" width="14.85546875" style="197" customWidth="1"/>
    <col min="4612" max="4612" width="16" style="197" customWidth="1"/>
    <col min="4613" max="4613" width="15.85546875" style="197" customWidth="1"/>
    <col min="4614" max="4614" width="16" style="197" customWidth="1"/>
    <col min="4615" max="4615" width="15.7109375" style="197" customWidth="1"/>
    <col min="4616" max="4616" width="15.42578125" style="197" customWidth="1"/>
    <col min="4617" max="4617" width="16.140625" style="197" customWidth="1"/>
    <col min="4618" max="4618" width="14.7109375" style="197" customWidth="1"/>
    <col min="4619" max="4619" width="17.7109375" style="197" customWidth="1"/>
    <col min="4620" max="4620" width="14.85546875" style="197" customWidth="1"/>
    <col min="4621" max="4621" width="16" style="197" customWidth="1"/>
    <col min="4622" max="4622" width="16.85546875" style="197" customWidth="1"/>
    <col min="4623" max="4623" width="16.140625" style="197" bestFit="1" customWidth="1"/>
    <col min="4624" max="4624" width="16.7109375" style="197" bestFit="1" customWidth="1"/>
    <col min="4625" max="4625" width="14.85546875" style="197" bestFit="1" customWidth="1"/>
    <col min="4626" max="4626" width="16.140625" style="197" bestFit="1" customWidth="1"/>
    <col min="4627" max="4627" width="14.85546875" style="197" bestFit="1" customWidth="1"/>
    <col min="4628" max="4628" width="0" style="197" hidden="1" customWidth="1"/>
    <col min="4629" max="4864" width="9.140625" style="197"/>
    <col min="4865" max="4865" width="24" style="197" customWidth="1"/>
    <col min="4866" max="4866" width="17.7109375" style="197" customWidth="1"/>
    <col min="4867" max="4867" width="14.85546875" style="197" customWidth="1"/>
    <col min="4868" max="4868" width="16" style="197" customWidth="1"/>
    <col min="4869" max="4869" width="15.85546875" style="197" customWidth="1"/>
    <col min="4870" max="4870" width="16" style="197" customWidth="1"/>
    <col min="4871" max="4871" width="15.7109375" style="197" customWidth="1"/>
    <col min="4872" max="4872" width="15.42578125" style="197" customWidth="1"/>
    <col min="4873" max="4873" width="16.140625" style="197" customWidth="1"/>
    <col min="4874" max="4874" width="14.7109375" style="197" customWidth="1"/>
    <col min="4875" max="4875" width="17.7109375" style="197" customWidth="1"/>
    <col min="4876" max="4876" width="14.85546875" style="197" customWidth="1"/>
    <col min="4877" max="4877" width="16" style="197" customWidth="1"/>
    <col min="4878" max="4878" width="16.85546875" style="197" customWidth="1"/>
    <col min="4879" max="4879" width="16.140625" style="197" bestFit="1" customWidth="1"/>
    <col min="4880" max="4880" width="16.7109375" style="197" bestFit="1" customWidth="1"/>
    <col min="4881" max="4881" width="14.85546875" style="197" bestFit="1" customWidth="1"/>
    <col min="4882" max="4882" width="16.140625" style="197" bestFit="1" customWidth="1"/>
    <col min="4883" max="4883" width="14.85546875" style="197" bestFit="1" customWidth="1"/>
    <col min="4884" max="4884" width="0" style="197" hidden="1" customWidth="1"/>
    <col min="4885" max="5120" width="9.140625" style="197"/>
    <col min="5121" max="5121" width="24" style="197" customWidth="1"/>
    <col min="5122" max="5122" width="17.7109375" style="197" customWidth="1"/>
    <col min="5123" max="5123" width="14.85546875" style="197" customWidth="1"/>
    <col min="5124" max="5124" width="16" style="197" customWidth="1"/>
    <col min="5125" max="5125" width="15.85546875" style="197" customWidth="1"/>
    <col min="5126" max="5126" width="16" style="197" customWidth="1"/>
    <col min="5127" max="5127" width="15.7109375" style="197" customWidth="1"/>
    <col min="5128" max="5128" width="15.42578125" style="197" customWidth="1"/>
    <col min="5129" max="5129" width="16.140625" style="197" customWidth="1"/>
    <col min="5130" max="5130" width="14.7109375" style="197" customWidth="1"/>
    <col min="5131" max="5131" width="17.7109375" style="197" customWidth="1"/>
    <col min="5132" max="5132" width="14.85546875" style="197" customWidth="1"/>
    <col min="5133" max="5133" width="16" style="197" customWidth="1"/>
    <col min="5134" max="5134" width="16.85546875" style="197" customWidth="1"/>
    <col min="5135" max="5135" width="16.140625" style="197" bestFit="1" customWidth="1"/>
    <col min="5136" max="5136" width="16.7109375" style="197" bestFit="1" customWidth="1"/>
    <col min="5137" max="5137" width="14.85546875" style="197" bestFit="1" customWidth="1"/>
    <col min="5138" max="5138" width="16.140625" style="197" bestFit="1" customWidth="1"/>
    <col min="5139" max="5139" width="14.85546875" style="197" bestFit="1" customWidth="1"/>
    <col min="5140" max="5140" width="0" style="197" hidden="1" customWidth="1"/>
    <col min="5141" max="5376" width="9.140625" style="197"/>
    <col min="5377" max="5377" width="24" style="197" customWidth="1"/>
    <col min="5378" max="5378" width="17.7109375" style="197" customWidth="1"/>
    <col min="5379" max="5379" width="14.85546875" style="197" customWidth="1"/>
    <col min="5380" max="5380" width="16" style="197" customWidth="1"/>
    <col min="5381" max="5381" width="15.85546875" style="197" customWidth="1"/>
    <col min="5382" max="5382" width="16" style="197" customWidth="1"/>
    <col min="5383" max="5383" width="15.7109375" style="197" customWidth="1"/>
    <col min="5384" max="5384" width="15.42578125" style="197" customWidth="1"/>
    <col min="5385" max="5385" width="16.140625" style="197" customWidth="1"/>
    <col min="5386" max="5386" width="14.7109375" style="197" customWidth="1"/>
    <col min="5387" max="5387" width="17.7109375" style="197" customWidth="1"/>
    <col min="5388" max="5388" width="14.85546875" style="197" customWidth="1"/>
    <col min="5389" max="5389" width="16" style="197" customWidth="1"/>
    <col min="5390" max="5390" width="16.85546875" style="197" customWidth="1"/>
    <col min="5391" max="5391" width="16.140625" style="197" bestFit="1" customWidth="1"/>
    <col min="5392" max="5392" width="16.7109375" style="197" bestFit="1" customWidth="1"/>
    <col min="5393" max="5393" width="14.85546875" style="197" bestFit="1" customWidth="1"/>
    <col min="5394" max="5394" width="16.140625" style="197" bestFit="1" customWidth="1"/>
    <col min="5395" max="5395" width="14.85546875" style="197" bestFit="1" customWidth="1"/>
    <col min="5396" max="5396" width="0" style="197" hidden="1" customWidth="1"/>
    <col min="5397" max="5632" width="9.140625" style="197"/>
    <col min="5633" max="5633" width="24" style="197" customWidth="1"/>
    <col min="5634" max="5634" width="17.7109375" style="197" customWidth="1"/>
    <col min="5635" max="5635" width="14.85546875" style="197" customWidth="1"/>
    <col min="5636" max="5636" width="16" style="197" customWidth="1"/>
    <col min="5637" max="5637" width="15.85546875" style="197" customWidth="1"/>
    <col min="5638" max="5638" width="16" style="197" customWidth="1"/>
    <col min="5639" max="5639" width="15.7109375" style="197" customWidth="1"/>
    <col min="5640" max="5640" width="15.42578125" style="197" customWidth="1"/>
    <col min="5641" max="5641" width="16.140625" style="197" customWidth="1"/>
    <col min="5642" max="5642" width="14.7109375" style="197" customWidth="1"/>
    <col min="5643" max="5643" width="17.7109375" style="197" customWidth="1"/>
    <col min="5644" max="5644" width="14.85546875" style="197" customWidth="1"/>
    <col min="5645" max="5645" width="16" style="197" customWidth="1"/>
    <col min="5646" max="5646" width="16.85546875" style="197" customWidth="1"/>
    <col min="5647" max="5647" width="16.140625" style="197" bestFit="1" customWidth="1"/>
    <col min="5648" max="5648" width="16.7109375" style="197" bestFit="1" customWidth="1"/>
    <col min="5649" max="5649" width="14.85546875" style="197" bestFit="1" customWidth="1"/>
    <col min="5650" max="5650" width="16.140625" style="197" bestFit="1" customWidth="1"/>
    <col min="5651" max="5651" width="14.85546875" style="197" bestFit="1" customWidth="1"/>
    <col min="5652" max="5652" width="0" style="197" hidden="1" customWidth="1"/>
    <col min="5653" max="5888" width="9.140625" style="197"/>
    <col min="5889" max="5889" width="24" style="197" customWidth="1"/>
    <col min="5890" max="5890" width="17.7109375" style="197" customWidth="1"/>
    <col min="5891" max="5891" width="14.85546875" style="197" customWidth="1"/>
    <col min="5892" max="5892" width="16" style="197" customWidth="1"/>
    <col min="5893" max="5893" width="15.85546875" style="197" customWidth="1"/>
    <col min="5894" max="5894" width="16" style="197" customWidth="1"/>
    <col min="5895" max="5895" width="15.7109375" style="197" customWidth="1"/>
    <col min="5896" max="5896" width="15.42578125" style="197" customWidth="1"/>
    <col min="5897" max="5897" width="16.140625" style="197" customWidth="1"/>
    <col min="5898" max="5898" width="14.7109375" style="197" customWidth="1"/>
    <col min="5899" max="5899" width="17.7109375" style="197" customWidth="1"/>
    <col min="5900" max="5900" width="14.85546875" style="197" customWidth="1"/>
    <col min="5901" max="5901" width="16" style="197" customWidth="1"/>
    <col min="5902" max="5902" width="16.85546875" style="197" customWidth="1"/>
    <col min="5903" max="5903" width="16.140625" style="197" bestFit="1" customWidth="1"/>
    <col min="5904" max="5904" width="16.7109375" style="197" bestFit="1" customWidth="1"/>
    <col min="5905" max="5905" width="14.85546875" style="197" bestFit="1" customWidth="1"/>
    <col min="5906" max="5906" width="16.140625" style="197" bestFit="1" customWidth="1"/>
    <col min="5907" max="5907" width="14.85546875" style="197" bestFit="1" customWidth="1"/>
    <col min="5908" max="5908" width="0" style="197" hidden="1" customWidth="1"/>
    <col min="5909" max="6144" width="9.140625" style="197"/>
    <col min="6145" max="6145" width="24" style="197" customWidth="1"/>
    <col min="6146" max="6146" width="17.7109375" style="197" customWidth="1"/>
    <col min="6147" max="6147" width="14.85546875" style="197" customWidth="1"/>
    <col min="6148" max="6148" width="16" style="197" customWidth="1"/>
    <col min="6149" max="6149" width="15.85546875" style="197" customWidth="1"/>
    <col min="6150" max="6150" width="16" style="197" customWidth="1"/>
    <col min="6151" max="6151" width="15.7109375" style="197" customWidth="1"/>
    <col min="6152" max="6152" width="15.42578125" style="197" customWidth="1"/>
    <col min="6153" max="6153" width="16.140625" style="197" customWidth="1"/>
    <col min="6154" max="6154" width="14.7109375" style="197" customWidth="1"/>
    <col min="6155" max="6155" width="17.7109375" style="197" customWidth="1"/>
    <col min="6156" max="6156" width="14.85546875" style="197" customWidth="1"/>
    <col min="6157" max="6157" width="16" style="197" customWidth="1"/>
    <col min="6158" max="6158" width="16.85546875" style="197" customWidth="1"/>
    <col min="6159" max="6159" width="16.140625" style="197" bestFit="1" customWidth="1"/>
    <col min="6160" max="6160" width="16.7109375" style="197" bestFit="1" customWidth="1"/>
    <col min="6161" max="6161" width="14.85546875" style="197" bestFit="1" customWidth="1"/>
    <col min="6162" max="6162" width="16.140625" style="197" bestFit="1" customWidth="1"/>
    <col min="6163" max="6163" width="14.85546875" style="197" bestFit="1" customWidth="1"/>
    <col min="6164" max="6164" width="0" style="197" hidden="1" customWidth="1"/>
    <col min="6165" max="6400" width="9.140625" style="197"/>
    <col min="6401" max="6401" width="24" style="197" customWidth="1"/>
    <col min="6402" max="6402" width="17.7109375" style="197" customWidth="1"/>
    <col min="6403" max="6403" width="14.85546875" style="197" customWidth="1"/>
    <col min="6404" max="6404" width="16" style="197" customWidth="1"/>
    <col min="6405" max="6405" width="15.85546875" style="197" customWidth="1"/>
    <col min="6406" max="6406" width="16" style="197" customWidth="1"/>
    <col min="6407" max="6407" width="15.7109375" style="197" customWidth="1"/>
    <col min="6408" max="6408" width="15.42578125" style="197" customWidth="1"/>
    <col min="6409" max="6409" width="16.140625" style="197" customWidth="1"/>
    <col min="6410" max="6410" width="14.7109375" style="197" customWidth="1"/>
    <col min="6411" max="6411" width="17.7109375" style="197" customWidth="1"/>
    <col min="6412" max="6412" width="14.85546875" style="197" customWidth="1"/>
    <col min="6413" max="6413" width="16" style="197" customWidth="1"/>
    <col min="6414" max="6414" width="16.85546875" style="197" customWidth="1"/>
    <col min="6415" max="6415" width="16.140625" style="197" bestFit="1" customWidth="1"/>
    <col min="6416" max="6416" width="16.7109375" style="197" bestFit="1" customWidth="1"/>
    <col min="6417" max="6417" width="14.85546875" style="197" bestFit="1" customWidth="1"/>
    <col min="6418" max="6418" width="16.140625" style="197" bestFit="1" customWidth="1"/>
    <col min="6419" max="6419" width="14.85546875" style="197" bestFit="1" customWidth="1"/>
    <col min="6420" max="6420" width="0" style="197" hidden="1" customWidth="1"/>
    <col min="6421" max="6656" width="9.140625" style="197"/>
    <col min="6657" max="6657" width="24" style="197" customWidth="1"/>
    <col min="6658" max="6658" width="17.7109375" style="197" customWidth="1"/>
    <col min="6659" max="6659" width="14.85546875" style="197" customWidth="1"/>
    <col min="6660" max="6660" width="16" style="197" customWidth="1"/>
    <col min="6661" max="6661" width="15.85546875" style="197" customWidth="1"/>
    <col min="6662" max="6662" width="16" style="197" customWidth="1"/>
    <col min="6663" max="6663" width="15.7109375" style="197" customWidth="1"/>
    <col min="6664" max="6664" width="15.42578125" style="197" customWidth="1"/>
    <col min="6665" max="6665" width="16.140625" style="197" customWidth="1"/>
    <col min="6666" max="6666" width="14.7109375" style="197" customWidth="1"/>
    <col min="6667" max="6667" width="17.7109375" style="197" customWidth="1"/>
    <col min="6668" max="6668" width="14.85546875" style="197" customWidth="1"/>
    <col min="6669" max="6669" width="16" style="197" customWidth="1"/>
    <col min="6670" max="6670" width="16.85546875" style="197" customWidth="1"/>
    <col min="6671" max="6671" width="16.140625" style="197" bestFit="1" customWidth="1"/>
    <col min="6672" max="6672" width="16.7109375" style="197" bestFit="1" customWidth="1"/>
    <col min="6673" max="6673" width="14.85546875" style="197" bestFit="1" customWidth="1"/>
    <col min="6674" max="6674" width="16.140625" style="197" bestFit="1" customWidth="1"/>
    <col min="6675" max="6675" width="14.85546875" style="197" bestFit="1" customWidth="1"/>
    <col min="6676" max="6676" width="0" style="197" hidden="1" customWidth="1"/>
    <col min="6677" max="6912" width="9.140625" style="197"/>
    <col min="6913" max="6913" width="24" style="197" customWidth="1"/>
    <col min="6914" max="6914" width="17.7109375" style="197" customWidth="1"/>
    <col min="6915" max="6915" width="14.85546875" style="197" customWidth="1"/>
    <col min="6916" max="6916" width="16" style="197" customWidth="1"/>
    <col min="6917" max="6917" width="15.85546875" style="197" customWidth="1"/>
    <col min="6918" max="6918" width="16" style="197" customWidth="1"/>
    <col min="6919" max="6919" width="15.7109375" style="197" customWidth="1"/>
    <col min="6920" max="6920" width="15.42578125" style="197" customWidth="1"/>
    <col min="6921" max="6921" width="16.140625" style="197" customWidth="1"/>
    <col min="6922" max="6922" width="14.7109375" style="197" customWidth="1"/>
    <col min="6923" max="6923" width="17.7109375" style="197" customWidth="1"/>
    <col min="6924" max="6924" width="14.85546875" style="197" customWidth="1"/>
    <col min="6925" max="6925" width="16" style="197" customWidth="1"/>
    <col min="6926" max="6926" width="16.85546875" style="197" customWidth="1"/>
    <col min="6927" max="6927" width="16.140625" style="197" bestFit="1" customWidth="1"/>
    <col min="6928" max="6928" width="16.7109375" style="197" bestFit="1" customWidth="1"/>
    <col min="6929" max="6929" width="14.85546875" style="197" bestFit="1" customWidth="1"/>
    <col min="6930" max="6930" width="16.140625" style="197" bestFit="1" customWidth="1"/>
    <col min="6931" max="6931" width="14.85546875" style="197" bestFit="1" customWidth="1"/>
    <col min="6932" max="6932" width="0" style="197" hidden="1" customWidth="1"/>
    <col min="6933" max="7168" width="9.140625" style="197"/>
    <col min="7169" max="7169" width="24" style="197" customWidth="1"/>
    <col min="7170" max="7170" width="17.7109375" style="197" customWidth="1"/>
    <col min="7171" max="7171" width="14.85546875" style="197" customWidth="1"/>
    <col min="7172" max="7172" width="16" style="197" customWidth="1"/>
    <col min="7173" max="7173" width="15.85546875" style="197" customWidth="1"/>
    <col min="7174" max="7174" width="16" style="197" customWidth="1"/>
    <col min="7175" max="7175" width="15.7109375" style="197" customWidth="1"/>
    <col min="7176" max="7176" width="15.42578125" style="197" customWidth="1"/>
    <col min="7177" max="7177" width="16.140625" style="197" customWidth="1"/>
    <col min="7178" max="7178" width="14.7109375" style="197" customWidth="1"/>
    <col min="7179" max="7179" width="17.7109375" style="197" customWidth="1"/>
    <col min="7180" max="7180" width="14.85546875" style="197" customWidth="1"/>
    <col min="7181" max="7181" width="16" style="197" customWidth="1"/>
    <col min="7182" max="7182" width="16.85546875" style="197" customWidth="1"/>
    <col min="7183" max="7183" width="16.140625" style="197" bestFit="1" customWidth="1"/>
    <col min="7184" max="7184" width="16.7109375" style="197" bestFit="1" customWidth="1"/>
    <col min="7185" max="7185" width="14.85546875" style="197" bestFit="1" customWidth="1"/>
    <col min="7186" max="7186" width="16.140625" style="197" bestFit="1" customWidth="1"/>
    <col min="7187" max="7187" width="14.85546875" style="197" bestFit="1" customWidth="1"/>
    <col min="7188" max="7188" width="0" style="197" hidden="1" customWidth="1"/>
    <col min="7189" max="7424" width="9.140625" style="197"/>
    <col min="7425" max="7425" width="24" style="197" customWidth="1"/>
    <col min="7426" max="7426" width="17.7109375" style="197" customWidth="1"/>
    <col min="7427" max="7427" width="14.85546875" style="197" customWidth="1"/>
    <col min="7428" max="7428" width="16" style="197" customWidth="1"/>
    <col min="7429" max="7429" width="15.85546875" style="197" customWidth="1"/>
    <col min="7430" max="7430" width="16" style="197" customWidth="1"/>
    <col min="7431" max="7431" width="15.7109375" style="197" customWidth="1"/>
    <col min="7432" max="7432" width="15.42578125" style="197" customWidth="1"/>
    <col min="7433" max="7433" width="16.140625" style="197" customWidth="1"/>
    <col min="7434" max="7434" width="14.7109375" style="197" customWidth="1"/>
    <col min="7435" max="7435" width="17.7109375" style="197" customWidth="1"/>
    <col min="7436" max="7436" width="14.85546875" style="197" customWidth="1"/>
    <col min="7437" max="7437" width="16" style="197" customWidth="1"/>
    <col min="7438" max="7438" width="16.85546875" style="197" customWidth="1"/>
    <col min="7439" max="7439" width="16.140625" style="197" bestFit="1" customWidth="1"/>
    <col min="7440" max="7440" width="16.7109375" style="197" bestFit="1" customWidth="1"/>
    <col min="7441" max="7441" width="14.85546875" style="197" bestFit="1" customWidth="1"/>
    <col min="7442" max="7442" width="16.140625" style="197" bestFit="1" customWidth="1"/>
    <col min="7443" max="7443" width="14.85546875" style="197" bestFit="1" customWidth="1"/>
    <col min="7444" max="7444" width="0" style="197" hidden="1" customWidth="1"/>
    <col min="7445" max="7680" width="9.140625" style="197"/>
    <col min="7681" max="7681" width="24" style="197" customWidth="1"/>
    <col min="7682" max="7682" width="17.7109375" style="197" customWidth="1"/>
    <col min="7683" max="7683" width="14.85546875" style="197" customWidth="1"/>
    <col min="7684" max="7684" width="16" style="197" customWidth="1"/>
    <col min="7685" max="7685" width="15.85546875" style="197" customWidth="1"/>
    <col min="7686" max="7686" width="16" style="197" customWidth="1"/>
    <col min="7687" max="7687" width="15.7109375" style="197" customWidth="1"/>
    <col min="7688" max="7688" width="15.42578125" style="197" customWidth="1"/>
    <col min="7689" max="7689" width="16.140625" style="197" customWidth="1"/>
    <col min="7690" max="7690" width="14.7109375" style="197" customWidth="1"/>
    <col min="7691" max="7691" width="17.7109375" style="197" customWidth="1"/>
    <col min="7692" max="7692" width="14.85546875" style="197" customWidth="1"/>
    <col min="7693" max="7693" width="16" style="197" customWidth="1"/>
    <col min="7694" max="7694" width="16.85546875" style="197" customWidth="1"/>
    <col min="7695" max="7695" width="16.140625" style="197" bestFit="1" customWidth="1"/>
    <col min="7696" max="7696" width="16.7109375" style="197" bestFit="1" customWidth="1"/>
    <col min="7697" max="7697" width="14.85546875" style="197" bestFit="1" customWidth="1"/>
    <col min="7698" max="7698" width="16.140625" style="197" bestFit="1" customWidth="1"/>
    <col min="7699" max="7699" width="14.85546875" style="197" bestFit="1" customWidth="1"/>
    <col min="7700" max="7700" width="0" style="197" hidden="1" customWidth="1"/>
    <col min="7701" max="7936" width="9.140625" style="197"/>
    <col min="7937" max="7937" width="24" style="197" customWidth="1"/>
    <col min="7938" max="7938" width="17.7109375" style="197" customWidth="1"/>
    <col min="7939" max="7939" width="14.85546875" style="197" customWidth="1"/>
    <col min="7940" max="7940" width="16" style="197" customWidth="1"/>
    <col min="7941" max="7941" width="15.85546875" style="197" customWidth="1"/>
    <col min="7942" max="7942" width="16" style="197" customWidth="1"/>
    <col min="7943" max="7943" width="15.7109375" style="197" customWidth="1"/>
    <col min="7944" max="7944" width="15.42578125" style="197" customWidth="1"/>
    <col min="7945" max="7945" width="16.140625" style="197" customWidth="1"/>
    <col min="7946" max="7946" width="14.7109375" style="197" customWidth="1"/>
    <col min="7947" max="7947" width="17.7109375" style="197" customWidth="1"/>
    <col min="7948" max="7948" width="14.85546875" style="197" customWidth="1"/>
    <col min="7949" max="7949" width="16" style="197" customWidth="1"/>
    <col min="7950" max="7950" width="16.85546875" style="197" customWidth="1"/>
    <col min="7951" max="7951" width="16.140625" style="197" bestFit="1" customWidth="1"/>
    <col min="7952" max="7952" width="16.7109375" style="197" bestFit="1" customWidth="1"/>
    <col min="7953" max="7953" width="14.85546875" style="197" bestFit="1" customWidth="1"/>
    <col min="7954" max="7954" width="16.140625" style="197" bestFit="1" customWidth="1"/>
    <col min="7955" max="7955" width="14.85546875" style="197" bestFit="1" customWidth="1"/>
    <col min="7956" max="7956" width="0" style="197" hidden="1" customWidth="1"/>
    <col min="7957" max="8192" width="9.140625" style="197"/>
    <col min="8193" max="8193" width="24" style="197" customWidth="1"/>
    <col min="8194" max="8194" width="17.7109375" style="197" customWidth="1"/>
    <col min="8195" max="8195" width="14.85546875" style="197" customWidth="1"/>
    <col min="8196" max="8196" width="16" style="197" customWidth="1"/>
    <col min="8197" max="8197" width="15.85546875" style="197" customWidth="1"/>
    <col min="8198" max="8198" width="16" style="197" customWidth="1"/>
    <col min="8199" max="8199" width="15.7109375" style="197" customWidth="1"/>
    <col min="8200" max="8200" width="15.42578125" style="197" customWidth="1"/>
    <col min="8201" max="8201" width="16.140625" style="197" customWidth="1"/>
    <col min="8202" max="8202" width="14.7109375" style="197" customWidth="1"/>
    <col min="8203" max="8203" width="17.7109375" style="197" customWidth="1"/>
    <col min="8204" max="8204" width="14.85546875" style="197" customWidth="1"/>
    <col min="8205" max="8205" width="16" style="197" customWidth="1"/>
    <col min="8206" max="8206" width="16.85546875" style="197" customWidth="1"/>
    <col min="8207" max="8207" width="16.140625" style="197" bestFit="1" customWidth="1"/>
    <col min="8208" max="8208" width="16.7109375" style="197" bestFit="1" customWidth="1"/>
    <col min="8209" max="8209" width="14.85546875" style="197" bestFit="1" customWidth="1"/>
    <col min="8210" max="8210" width="16.140625" style="197" bestFit="1" customWidth="1"/>
    <col min="8211" max="8211" width="14.85546875" style="197" bestFit="1" customWidth="1"/>
    <col min="8212" max="8212" width="0" style="197" hidden="1" customWidth="1"/>
    <col min="8213" max="8448" width="9.140625" style="197"/>
    <col min="8449" max="8449" width="24" style="197" customWidth="1"/>
    <col min="8450" max="8450" width="17.7109375" style="197" customWidth="1"/>
    <col min="8451" max="8451" width="14.85546875" style="197" customWidth="1"/>
    <col min="8452" max="8452" width="16" style="197" customWidth="1"/>
    <col min="8453" max="8453" width="15.85546875" style="197" customWidth="1"/>
    <col min="8454" max="8454" width="16" style="197" customWidth="1"/>
    <col min="8455" max="8455" width="15.7109375" style="197" customWidth="1"/>
    <col min="8456" max="8456" width="15.42578125" style="197" customWidth="1"/>
    <col min="8457" max="8457" width="16.140625" style="197" customWidth="1"/>
    <col min="8458" max="8458" width="14.7109375" style="197" customWidth="1"/>
    <col min="8459" max="8459" width="17.7109375" style="197" customWidth="1"/>
    <col min="8460" max="8460" width="14.85546875" style="197" customWidth="1"/>
    <col min="8461" max="8461" width="16" style="197" customWidth="1"/>
    <col min="8462" max="8462" width="16.85546875" style="197" customWidth="1"/>
    <col min="8463" max="8463" width="16.140625" style="197" bestFit="1" customWidth="1"/>
    <col min="8464" max="8464" width="16.7109375" style="197" bestFit="1" customWidth="1"/>
    <col min="8465" max="8465" width="14.85546875" style="197" bestFit="1" customWidth="1"/>
    <col min="8466" max="8466" width="16.140625" style="197" bestFit="1" customWidth="1"/>
    <col min="8467" max="8467" width="14.85546875" style="197" bestFit="1" customWidth="1"/>
    <col min="8468" max="8468" width="0" style="197" hidden="1" customWidth="1"/>
    <col min="8469" max="8704" width="9.140625" style="197"/>
    <col min="8705" max="8705" width="24" style="197" customWidth="1"/>
    <col min="8706" max="8706" width="17.7109375" style="197" customWidth="1"/>
    <col min="8707" max="8707" width="14.85546875" style="197" customWidth="1"/>
    <col min="8708" max="8708" width="16" style="197" customWidth="1"/>
    <col min="8709" max="8709" width="15.85546875" style="197" customWidth="1"/>
    <col min="8710" max="8710" width="16" style="197" customWidth="1"/>
    <col min="8711" max="8711" width="15.7109375" style="197" customWidth="1"/>
    <col min="8712" max="8712" width="15.42578125" style="197" customWidth="1"/>
    <col min="8713" max="8713" width="16.140625" style="197" customWidth="1"/>
    <col min="8714" max="8714" width="14.7109375" style="197" customWidth="1"/>
    <col min="8715" max="8715" width="17.7109375" style="197" customWidth="1"/>
    <col min="8716" max="8716" width="14.85546875" style="197" customWidth="1"/>
    <col min="8717" max="8717" width="16" style="197" customWidth="1"/>
    <col min="8718" max="8718" width="16.85546875" style="197" customWidth="1"/>
    <col min="8719" max="8719" width="16.140625" style="197" bestFit="1" customWidth="1"/>
    <col min="8720" max="8720" width="16.7109375" style="197" bestFit="1" customWidth="1"/>
    <col min="8721" max="8721" width="14.85546875" style="197" bestFit="1" customWidth="1"/>
    <col min="8722" max="8722" width="16.140625" style="197" bestFit="1" customWidth="1"/>
    <col min="8723" max="8723" width="14.85546875" style="197" bestFit="1" customWidth="1"/>
    <col min="8724" max="8724" width="0" style="197" hidden="1" customWidth="1"/>
    <col min="8725" max="8960" width="9.140625" style="197"/>
    <col min="8961" max="8961" width="24" style="197" customWidth="1"/>
    <col min="8962" max="8962" width="17.7109375" style="197" customWidth="1"/>
    <col min="8963" max="8963" width="14.85546875" style="197" customWidth="1"/>
    <col min="8964" max="8964" width="16" style="197" customWidth="1"/>
    <col min="8965" max="8965" width="15.85546875" style="197" customWidth="1"/>
    <col min="8966" max="8966" width="16" style="197" customWidth="1"/>
    <col min="8967" max="8967" width="15.7109375" style="197" customWidth="1"/>
    <col min="8968" max="8968" width="15.42578125" style="197" customWidth="1"/>
    <col min="8969" max="8969" width="16.140625" style="197" customWidth="1"/>
    <col min="8970" max="8970" width="14.7109375" style="197" customWidth="1"/>
    <col min="8971" max="8971" width="17.7109375" style="197" customWidth="1"/>
    <col min="8972" max="8972" width="14.85546875" style="197" customWidth="1"/>
    <col min="8973" max="8973" width="16" style="197" customWidth="1"/>
    <col min="8974" max="8974" width="16.85546875" style="197" customWidth="1"/>
    <col min="8975" max="8975" width="16.140625" style="197" bestFit="1" customWidth="1"/>
    <col min="8976" max="8976" width="16.7109375" style="197" bestFit="1" customWidth="1"/>
    <col min="8977" max="8977" width="14.85546875" style="197" bestFit="1" customWidth="1"/>
    <col min="8978" max="8978" width="16.140625" style="197" bestFit="1" customWidth="1"/>
    <col min="8979" max="8979" width="14.85546875" style="197" bestFit="1" customWidth="1"/>
    <col min="8980" max="8980" width="0" style="197" hidden="1" customWidth="1"/>
    <col min="8981" max="9216" width="9.140625" style="197"/>
    <col min="9217" max="9217" width="24" style="197" customWidth="1"/>
    <col min="9218" max="9218" width="17.7109375" style="197" customWidth="1"/>
    <col min="9219" max="9219" width="14.85546875" style="197" customWidth="1"/>
    <col min="9220" max="9220" width="16" style="197" customWidth="1"/>
    <col min="9221" max="9221" width="15.85546875" style="197" customWidth="1"/>
    <col min="9222" max="9222" width="16" style="197" customWidth="1"/>
    <col min="9223" max="9223" width="15.7109375" style="197" customWidth="1"/>
    <col min="9224" max="9224" width="15.42578125" style="197" customWidth="1"/>
    <col min="9225" max="9225" width="16.140625" style="197" customWidth="1"/>
    <col min="9226" max="9226" width="14.7109375" style="197" customWidth="1"/>
    <col min="9227" max="9227" width="17.7109375" style="197" customWidth="1"/>
    <col min="9228" max="9228" width="14.85546875" style="197" customWidth="1"/>
    <col min="9229" max="9229" width="16" style="197" customWidth="1"/>
    <col min="9230" max="9230" width="16.85546875" style="197" customWidth="1"/>
    <col min="9231" max="9231" width="16.140625" style="197" bestFit="1" customWidth="1"/>
    <col min="9232" max="9232" width="16.7109375" style="197" bestFit="1" customWidth="1"/>
    <col min="9233" max="9233" width="14.85546875" style="197" bestFit="1" customWidth="1"/>
    <col min="9234" max="9234" width="16.140625" style="197" bestFit="1" customWidth="1"/>
    <col min="9235" max="9235" width="14.85546875" style="197" bestFit="1" customWidth="1"/>
    <col min="9236" max="9236" width="0" style="197" hidden="1" customWidth="1"/>
    <col min="9237" max="9472" width="9.140625" style="197"/>
    <col min="9473" max="9473" width="24" style="197" customWidth="1"/>
    <col min="9474" max="9474" width="17.7109375" style="197" customWidth="1"/>
    <col min="9475" max="9475" width="14.85546875" style="197" customWidth="1"/>
    <col min="9476" max="9476" width="16" style="197" customWidth="1"/>
    <col min="9477" max="9477" width="15.85546875" style="197" customWidth="1"/>
    <col min="9478" max="9478" width="16" style="197" customWidth="1"/>
    <col min="9479" max="9479" width="15.7109375" style="197" customWidth="1"/>
    <col min="9480" max="9480" width="15.42578125" style="197" customWidth="1"/>
    <col min="9481" max="9481" width="16.140625" style="197" customWidth="1"/>
    <col min="9482" max="9482" width="14.7109375" style="197" customWidth="1"/>
    <col min="9483" max="9483" width="17.7109375" style="197" customWidth="1"/>
    <col min="9484" max="9484" width="14.85546875" style="197" customWidth="1"/>
    <col min="9485" max="9485" width="16" style="197" customWidth="1"/>
    <col min="9486" max="9486" width="16.85546875" style="197" customWidth="1"/>
    <col min="9487" max="9487" width="16.140625" style="197" bestFit="1" customWidth="1"/>
    <col min="9488" max="9488" width="16.7109375" style="197" bestFit="1" customWidth="1"/>
    <col min="9489" max="9489" width="14.85546875" style="197" bestFit="1" customWidth="1"/>
    <col min="9490" max="9490" width="16.140625" style="197" bestFit="1" customWidth="1"/>
    <col min="9491" max="9491" width="14.85546875" style="197" bestFit="1" customWidth="1"/>
    <col min="9492" max="9492" width="0" style="197" hidden="1" customWidth="1"/>
    <col min="9493" max="9728" width="9.140625" style="197"/>
    <col min="9729" max="9729" width="24" style="197" customWidth="1"/>
    <col min="9730" max="9730" width="17.7109375" style="197" customWidth="1"/>
    <col min="9731" max="9731" width="14.85546875" style="197" customWidth="1"/>
    <col min="9732" max="9732" width="16" style="197" customWidth="1"/>
    <col min="9733" max="9733" width="15.85546875" style="197" customWidth="1"/>
    <col min="9734" max="9734" width="16" style="197" customWidth="1"/>
    <col min="9735" max="9735" width="15.7109375" style="197" customWidth="1"/>
    <col min="9736" max="9736" width="15.42578125" style="197" customWidth="1"/>
    <col min="9737" max="9737" width="16.140625" style="197" customWidth="1"/>
    <col min="9738" max="9738" width="14.7109375" style="197" customWidth="1"/>
    <col min="9739" max="9739" width="17.7109375" style="197" customWidth="1"/>
    <col min="9740" max="9740" width="14.85546875" style="197" customWidth="1"/>
    <col min="9741" max="9741" width="16" style="197" customWidth="1"/>
    <col min="9742" max="9742" width="16.85546875" style="197" customWidth="1"/>
    <col min="9743" max="9743" width="16.140625" style="197" bestFit="1" customWidth="1"/>
    <col min="9744" max="9744" width="16.7109375" style="197" bestFit="1" customWidth="1"/>
    <col min="9745" max="9745" width="14.85546875" style="197" bestFit="1" customWidth="1"/>
    <col min="9746" max="9746" width="16.140625" style="197" bestFit="1" customWidth="1"/>
    <col min="9747" max="9747" width="14.85546875" style="197" bestFit="1" customWidth="1"/>
    <col min="9748" max="9748" width="0" style="197" hidden="1" customWidth="1"/>
    <col min="9749" max="9984" width="9.140625" style="197"/>
    <col min="9985" max="9985" width="24" style="197" customWidth="1"/>
    <col min="9986" max="9986" width="17.7109375" style="197" customWidth="1"/>
    <col min="9987" max="9987" width="14.85546875" style="197" customWidth="1"/>
    <col min="9988" max="9988" width="16" style="197" customWidth="1"/>
    <col min="9989" max="9989" width="15.85546875" style="197" customWidth="1"/>
    <col min="9990" max="9990" width="16" style="197" customWidth="1"/>
    <col min="9991" max="9991" width="15.7109375" style="197" customWidth="1"/>
    <col min="9992" max="9992" width="15.42578125" style="197" customWidth="1"/>
    <col min="9993" max="9993" width="16.140625" style="197" customWidth="1"/>
    <col min="9994" max="9994" width="14.7109375" style="197" customWidth="1"/>
    <col min="9995" max="9995" width="17.7109375" style="197" customWidth="1"/>
    <col min="9996" max="9996" width="14.85546875" style="197" customWidth="1"/>
    <col min="9997" max="9997" width="16" style="197" customWidth="1"/>
    <col min="9998" max="9998" width="16.85546875" style="197" customWidth="1"/>
    <col min="9999" max="9999" width="16.140625" style="197" bestFit="1" customWidth="1"/>
    <col min="10000" max="10000" width="16.7109375" style="197" bestFit="1" customWidth="1"/>
    <col min="10001" max="10001" width="14.85546875" style="197" bestFit="1" customWidth="1"/>
    <col min="10002" max="10002" width="16.140625" style="197" bestFit="1" customWidth="1"/>
    <col min="10003" max="10003" width="14.85546875" style="197" bestFit="1" customWidth="1"/>
    <col min="10004" max="10004" width="0" style="197" hidden="1" customWidth="1"/>
    <col min="10005" max="10240" width="9.140625" style="197"/>
    <col min="10241" max="10241" width="24" style="197" customWidth="1"/>
    <col min="10242" max="10242" width="17.7109375" style="197" customWidth="1"/>
    <col min="10243" max="10243" width="14.85546875" style="197" customWidth="1"/>
    <col min="10244" max="10244" width="16" style="197" customWidth="1"/>
    <col min="10245" max="10245" width="15.85546875" style="197" customWidth="1"/>
    <col min="10246" max="10246" width="16" style="197" customWidth="1"/>
    <col min="10247" max="10247" width="15.7109375" style="197" customWidth="1"/>
    <col min="10248" max="10248" width="15.42578125" style="197" customWidth="1"/>
    <col min="10249" max="10249" width="16.140625" style="197" customWidth="1"/>
    <col min="10250" max="10250" width="14.7109375" style="197" customWidth="1"/>
    <col min="10251" max="10251" width="17.7109375" style="197" customWidth="1"/>
    <col min="10252" max="10252" width="14.85546875" style="197" customWidth="1"/>
    <col min="10253" max="10253" width="16" style="197" customWidth="1"/>
    <col min="10254" max="10254" width="16.85546875" style="197" customWidth="1"/>
    <col min="10255" max="10255" width="16.140625" style="197" bestFit="1" customWidth="1"/>
    <col min="10256" max="10256" width="16.7109375" style="197" bestFit="1" customWidth="1"/>
    <col min="10257" max="10257" width="14.85546875" style="197" bestFit="1" customWidth="1"/>
    <col min="10258" max="10258" width="16.140625" style="197" bestFit="1" customWidth="1"/>
    <col min="10259" max="10259" width="14.85546875" style="197" bestFit="1" customWidth="1"/>
    <col min="10260" max="10260" width="0" style="197" hidden="1" customWidth="1"/>
    <col min="10261" max="10496" width="9.140625" style="197"/>
    <col min="10497" max="10497" width="24" style="197" customWidth="1"/>
    <col min="10498" max="10498" width="17.7109375" style="197" customWidth="1"/>
    <col min="10499" max="10499" width="14.85546875" style="197" customWidth="1"/>
    <col min="10500" max="10500" width="16" style="197" customWidth="1"/>
    <col min="10501" max="10501" width="15.85546875" style="197" customWidth="1"/>
    <col min="10502" max="10502" width="16" style="197" customWidth="1"/>
    <col min="10503" max="10503" width="15.7109375" style="197" customWidth="1"/>
    <col min="10504" max="10504" width="15.42578125" style="197" customWidth="1"/>
    <col min="10505" max="10505" width="16.140625" style="197" customWidth="1"/>
    <col min="10506" max="10506" width="14.7109375" style="197" customWidth="1"/>
    <col min="10507" max="10507" width="17.7109375" style="197" customWidth="1"/>
    <col min="10508" max="10508" width="14.85546875" style="197" customWidth="1"/>
    <col min="10509" max="10509" width="16" style="197" customWidth="1"/>
    <col min="10510" max="10510" width="16.85546875" style="197" customWidth="1"/>
    <col min="10511" max="10511" width="16.140625" style="197" bestFit="1" customWidth="1"/>
    <col min="10512" max="10512" width="16.7109375" style="197" bestFit="1" customWidth="1"/>
    <col min="10513" max="10513" width="14.85546875" style="197" bestFit="1" customWidth="1"/>
    <col min="10514" max="10514" width="16.140625" style="197" bestFit="1" customWidth="1"/>
    <col min="10515" max="10515" width="14.85546875" style="197" bestFit="1" customWidth="1"/>
    <col min="10516" max="10516" width="0" style="197" hidden="1" customWidth="1"/>
    <col min="10517" max="10752" width="9.140625" style="197"/>
    <col min="10753" max="10753" width="24" style="197" customWidth="1"/>
    <col min="10754" max="10754" width="17.7109375" style="197" customWidth="1"/>
    <col min="10755" max="10755" width="14.85546875" style="197" customWidth="1"/>
    <col min="10756" max="10756" width="16" style="197" customWidth="1"/>
    <col min="10757" max="10757" width="15.85546875" style="197" customWidth="1"/>
    <col min="10758" max="10758" width="16" style="197" customWidth="1"/>
    <col min="10759" max="10759" width="15.7109375" style="197" customWidth="1"/>
    <col min="10760" max="10760" width="15.42578125" style="197" customWidth="1"/>
    <col min="10761" max="10761" width="16.140625" style="197" customWidth="1"/>
    <col min="10762" max="10762" width="14.7109375" style="197" customWidth="1"/>
    <col min="10763" max="10763" width="17.7109375" style="197" customWidth="1"/>
    <col min="10764" max="10764" width="14.85546875" style="197" customWidth="1"/>
    <col min="10765" max="10765" width="16" style="197" customWidth="1"/>
    <col min="10766" max="10766" width="16.85546875" style="197" customWidth="1"/>
    <col min="10767" max="10767" width="16.140625" style="197" bestFit="1" customWidth="1"/>
    <col min="10768" max="10768" width="16.7109375" style="197" bestFit="1" customWidth="1"/>
    <col min="10769" max="10769" width="14.85546875" style="197" bestFit="1" customWidth="1"/>
    <col min="10770" max="10770" width="16.140625" style="197" bestFit="1" customWidth="1"/>
    <col min="10771" max="10771" width="14.85546875" style="197" bestFit="1" customWidth="1"/>
    <col min="10772" max="10772" width="0" style="197" hidden="1" customWidth="1"/>
    <col min="10773" max="11008" width="9.140625" style="197"/>
    <col min="11009" max="11009" width="24" style="197" customWidth="1"/>
    <col min="11010" max="11010" width="17.7109375" style="197" customWidth="1"/>
    <col min="11011" max="11011" width="14.85546875" style="197" customWidth="1"/>
    <col min="11012" max="11012" width="16" style="197" customWidth="1"/>
    <col min="11013" max="11013" width="15.85546875" style="197" customWidth="1"/>
    <col min="11014" max="11014" width="16" style="197" customWidth="1"/>
    <col min="11015" max="11015" width="15.7109375" style="197" customWidth="1"/>
    <col min="11016" max="11016" width="15.42578125" style="197" customWidth="1"/>
    <col min="11017" max="11017" width="16.140625" style="197" customWidth="1"/>
    <col min="11018" max="11018" width="14.7109375" style="197" customWidth="1"/>
    <col min="11019" max="11019" width="17.7109375" style="197" customWidth="1"/>
    <col min="11020" max="11020" width="14.85546875" style="197" customWidth="1"/>
    <col min="11021" max="11021" width="16" style="197" customWidth="1"/>
    <col min="11022" max="11022" width="16.85546875" style="197" customWidth="1"/>
    <col min="11023" max="11023" width="16.140625" style="197" bestFit="1" customWidth="1"/>
    <col min="11024" max="11024" width="16.7109375" style="197" bestFit="1" customWidth="1"/>
    <col min="11025" max="11025" width="14.85546875" style="197" bestFit="1" customWidth="1"/>
    <col min="11026" max="11026" width="16.140625" style="197" bestFit="1" customWidth="1"/>
    <col min="11027" max="11027" width="14.85546875" style="197" bestFit="1" customWidth="1"/>
    <col min="11028" max="11028" width="0" style="197" hidden="1" customWidth="1"/>
    <col min="11029" max="11264" width="9.140625" style="197"/>
    <col min="11265" max="11265" width="24" style="197" customWidth="1"/>
    <col min="11266" max="11266" width="17.7109375" style="197" customWidth="1"/>
    <col min="11267" max="11267" width="14.85546875" style="197" customWidth="1"/>
    <col min="11268" max="11268" width="16" style="197" customWidth="1"/>
    <col min="11269" max="11269" width="15.85546875" style="197" customWidth="1"/>
    <col min="11270" max="11270" width="16" style="197" customWidth="1"/>
    <col min="11271" max="11271" width="15.7109375" style="197" customWidth="1"/>
    <col min="11272" max="11272" width="15.42578125" style="197" customWidth="1"/>
    <col min="11273" max="11273" width="16.140625" style="197" customWidth="1"/>
    <col min="11274" max="11274" width="14.7109375" style="197" customWidth="1"/>
    <col min="11275" max="11275" width="17.7109375" style="197" customWidth="1"/>
    <col min="11276" max="11276" width="14.85546875" style="197" customWidth="1"/>
    <col min="11277" max="11277" width="16" style="197" customWidth="1"/>
    <col min="11278" max="11278" width="16.85546875" style="197" customWidth="1"/>
    <col min="11279" max="11279" width="16.140625" style="197" bestFit="1" customWidth="1"/>
    <col min="11280" max="11280" width="16.7109375" style="197" bestFit="1" customWidth="1"/>
    <col min="11281" max="11281" width="14.85546875" style="197" bestFit="1" customWidth="1"/>
    <col min="11282" max="11282" width="16.140625" style="197" bestFit="1" customWidth="1"/>
    <col min="11283" max="11283" width="14.85546875" style="197" bestFit="1" customWidth="1"/>
    <col min="11284" max="11284" width="0" style="197" hidden="1" customWidth="1"/>
    <col min="11285" max="11520" width="9.140625" style="197"/>
    <col min="11521" max="11521" width="24" style="197" customWidth="1"/>
    <col min="11522" max="11522" width="17.7109375" style="197" customWidth="1"/>
    <col min="11523" max="11523" width="14.85546875" style="197" customWidth="1"/>
    <col min="11524" max="11524" width="16" style="197" customWidth="1"/>
    <col min="11525" max="11525" width="15.85546875" style="197" customWidth="1"/>
    <col min="11526" max="11526" width="16" style="197" customWidth="1"/>
    <col min="11527" max="11527" width="15.7109375" style="197" customWidth="1"/>
    <col min="11528" max="11528" width="15.42578125" style="197" customWidth="1"/>
    <col min="11529" max="11529" width="16.140625" style="197" customWidth="1"/>
    <col min="11530" max="11530" width="14.7109375" style="197" customWidth="1"/>
    <col min="11531" max="11531" width="17.7109375" style="197" customWidth="1"/>
    <col min="11532" max="11532" width="14.85546875" style="197" customWidth="1"/>
    <col min="11533" max="11533" width="16" style="197" customWidth="1"/>
    <col min="11534" max="11534" width="16.85546875" style="197" customWidth="1"/>
    <col min="11535" max="11535" width="16.140625" style="197" bestFit="1" customWidth="1"/>
    <col min="11536" max="11536" width="16.7109375" style="197" bestFit="1" customWidth="1"/>
    <col min="11537" max="11537" width="14.85546875" style="197" bestFit="1" customWidth="1"/>
    <col min="11538" max="11538" width="16.140625" style="197" bestFit="1" customWidth="1"/>
    <col min="11539" max="11539" width="14.85546875" style="197" bestFit="1" customWidth="1"/>
    <col min="11540" max="11540" width="0" style="197" hidden="1" customWidth="1"/>
    <col min="11541" max="11776" width="9.140625" style="197"/>
    <col min="11777" max="11777" width="24" style="197" customWidth="1"/>
    <col min="11778" max="11778" width="17.7109375" style="197" customWidth="1"/>
    <col min="11779" max="11779" width="14.85546875" style="197" customWidth="1"/>
    <col min="11780" max="11780" width="16" style="197" customWidth="1"/>
    <col min="11781" max="11781" width="15.85546875" style="197" customWidth="1"/>
    <col min="11782" max="11782" width="16" style="197" customWidth="1"/>
    <col min="11783" max="11783" width="15.7109375" style="197" customWidth="1"/>
    <col min="11784" max="11784" width="15.42578125" style="197" customWidth="1"/>
    <col min="11785" max="11785" width="16.140625" style="197" customWidth="1"/>
    <col min="11786" max="11786" width="14.7109375" style="197" customWidth="1"/>
    <col min="11787" max="11787" width="17.7109375" style="197" customWidth="1"/>
    <col min="11788" max="11788" width="14.85546875" style="197" customWidth="1"/>
    <col min="11789" max="11789" width="16" style="197" customWidth="1"/>
    <col min="11790" max="11790" width="16.85546875" style="197" customWidth="1"/>
    <col min="11791" max="11791" width="16.140625" style="197" bestFit="1" customWidth="1"/>
    <col min="11792" max="11792" width="16.7109375" style="197" bestFit="1" customWidth="1"/>
    <col min="11793" max="11793" width="14.85546875" style="197" bestFit="1" customWidth="1"/>
    <col min="11794" max="11794" width="16.140625" style="197" bestFit="1" customWidth="1"/>
    <col min="11795" max="11795" width="14.85546875" style="197" bestFit="1" customWidth="1"/>
    <col min="11796" max="11796" width="0" style="197" hidden="1" customWidth="1"/>
    <col min="11797" max="12032" width="9.140625" style="197"/>
    <col min="12033" max="12033" width="24" style="197" customWidth="1"/>
    <col min="12034" max="12034" width="17.7109375" style="197" customWidth="1"/>
    <col min="12035" max="12035" width="14.85546875" style="197" customWidth="1"/>
    <col min="12036" max="12036" width="16" style="197" customWidth="1"/>
    <col min="12037" max="12037" width="15.85546875" style="197" customWidth="1"/>
    <col min="12038" max="12038" width="16" style="197" customWidth="1"/>
    <col min="12039" max="12039" width="15.7109375" style="197" customWidth="1"/>
    <col min="12040" max="12040" width="15.42578125" style="197" customWidth="1"/>
    <col min="12041" max="12041" width="16.140625" style="197" customWidth="1"/>
    <col min="12042" max="12042" width="14.7109375" style="197" customWidth="1"/>
    <col min="12043" max="12043" width="17.7109375" style="197" customWidth="1"/>
    <col min="12044" max="12044" width="14.85546875" style="197" customWidth="1"/>
    <col min="12045" max="12045" width="16" style="197" customWidth="1"/>
    <col min="12046" max="12046" width="16.85546875" style="197" customWidth="1"/>
    <col min="12047" max="12047" width="16.140625" style="197" bestFit="1" customWidth="1"/>
    <col min="12048" max="12048" width="16.7109375" style="197" bestFit="1" customWidth="1"/>
    <col min="12049" max="12049" width="14.85546875" style="197" bestFit="1" customWidth="1"/>
    <col min="12050" max="12050" width="16.140625" style="197" bestFit="1" customWidth="1"/>
    <col min="12051" max="12051" width="14.85546875" style="197" bestFit="1" customWidth="1"/>
    <col min="12052" max="12052" width="0" style="197" hidden="1" customWidth="1"/>
    <col min="12053" max="12288" width="9.140625" style="197"/>
    <col min="12289" max="12289" width="24" style="197" customWidth="1"/>
    <col min="12290" max="12290" width="17.7109375" style="197" customWidth="1"/>
    <col min="12291" max="12291" width="14.85546875" style="197" customWidth="1"/>
    <col min="12292" max="12292" width="16" style="197" customWidth="1"/>
    <col min="12293" max="12293" width="15.85546875" style="197" customWidth="1"/>
    <col min="12294" max="12294" width="16" style="197" customWidth="1"/>
    <col min="12295" max="12295" width="15.7109375" style="197" customWidth="1"/>
    <col min="12296" max="12296" width="15.42578125" style="197" customWidth="1"/>
    <col min="12297" max="12297" width="16.140625" style="197" customWidth="1"/>
    <col min="12298" max="12298" width="14.7109375" style="197" customWidth="1"/>
    <col min="12299" max="12299" width="17.7109375" style="197" customWidth="1"/>
    <col min="12300" max="12300" width="14.85546875" style="197" customWidth="1"/>
    <col min="12301" max="12301" width="16" style="197" customWidth="1"/>
    <col min="12302" max="12302" width="16.85546875" style="197" customWidth="1"/>
    <col min="12303" max="12303" width="16.140625" style="197" bestFit="1" customWidth="1"/>
    <col min="12304" max="12304" width="16.7109375" style="197" bestFit="1" customWidth="1"/>
    <col min="12305" max="12305" width="14.85546875" style="197" bestFit="1" customWidth="1"/>
    <col min="12306" max="12306" width="16.140625" style="197" bestFit="1" customWidth="1"/>
    <col min="12307" max="12307" width="14.85546875" style="197" bestFit="1" customWidth="1"/>
    <col min="12308" max="12308" width="0" style="197" hidden="1" customWidth="1"/>
    <col min="12309" max="12544" width="9.140625" style="197"/>
    <col min="12545" max="12545" width="24" style="197" customWidth="1"/>
    <col min="12546" max="12546" width="17.7109375" style="197" customWidth="1"/>
    <col min="12547" max="12547" width="14.85546875" style="197" customWidth="1"/>
    <col min="12548" max="12548" width="16" style="197" customWidth="1"/>
    <col min="12549" max="12549" width="15.85546875" style="197" customWidth="1"/>
    <col min="12550" max="12550" width="16" style="197" customWidth="1"/>
    <col min="12551" max="12551" width="15.7109375" style="197" customWidth="1"/>
    <col min="12552" max="12552" width="15.42578125" style="197" customWidth="1"/>
    <col min="12553" max="12553" width="16.140625" style="197" customWidth="1"/>
    <col min="12554" max="12554" width="14.7109375" style="197" customWidth="1"/>
    <col min="12555" max="12555" width="17.7109375" style="197" customWidth="1"/>
    <col min="12556" max="12556" width="14.85546875" style="197" customWidth="1"/>
    <col min="12557" max="12557" width="16" style="197" customWidth="1"/>
    <col min="12558" max="12558" width="16.85546875" style="197" customWidth="1"/>
    <col min="12559" max="12559" width="16.140625" style="197" bestFit="1" customWidth="1"/>
    <col min="12560" max="12560" width="16.7109375" style="197" bestFit="1" customWidth="1"/>
    <col min="12561" max="12561" width="14.85546875" style="197" bestFit="1" customWidth="1"/>
    <col min="12562" max="12562" width="16.140625" style="197" bestFit="1" customWidth="1"/>
    <col min="12563" max="12563" width="14.85546875" style="197" bestFit="1" customWidth="1"/>
    <col min="12564" max="12564" width="0" style="197" hidden="1" customWidth="1"/>
    <col min="12565" max="12800" width="9.140625" style="197"/>
    <col min="12801" max="12801" width="24" style="197" customWidth="1"/>
    <col min="12802" max="12802" width="17.7109375" style="197" customWidth="1"/>
    <col min="12803" max="12803" width="14.85546875" style="197" customWidth="1"/>
    <col min="12804" max="12804" width="16" style="197" customWidth="1"/>
    <col min="12805" max="12805" width="15.85546875" style="197" customWidth="1"/>
    <col min="12806" max="12806" width="16" style="197" customWidth="1"/>
    <col min="12807" max="12807" width="15.7109375" style="197" customWidth="1"/>
    <col min="12808" max="12808" width="15.42578125" style="197" customWidth="1"/>
    <col min="12809" max="12809" width="16.140625" style="197" customWidth="1"/>
    <col min="12810" max="12810" width="14.7109375" style="197" customWidth="1"/>
    <col min="12811" max="12811" width="17.7109375" style="197" customWidth="1"/>
    <col min="12812" max="12812" width="14.85546875" style="197" customWidth="1"/>
    <col min="12813" max="12813" width="16" style="197" customWidth="1"/>
    <col min="12814" max="12814" width="16.85546875" style="197" customWidth="1"/>
    <col min="12815" max="12815" width="16.140625" style="197" bestFit="1" customWidth="1"/>
    <col min="12816" max="12816" width="16.7109375" style="197" bestFit="1" customWidth="1"/>
    <col min="12817" max="12817" width="14.85546875" style="197" bestFit="1" customWidth="1"/>
    <col min="12818" max="12818" width="16.140625" style="197" bestFit="1" customWidth="1"/>
    <col min="12819" max="12819" width="14.85546875" style="197" bestFit="1" customWidth="1"/>
    <col min="12820" max="12820" width="0" style="197" hidden="1" customWidth="1"/>
    <col min="12821" max="13056" width="9.140625" style="197"/>
    <col min="13057" max="13057" width="24" style="197" customWidth="1"/>
    <col min="13058" max="13058" width="17.7109375" style="197" customWidth="1"/>
    <col min="13059" max="13059" width="14.85546875" style="197" customWidth="1"/>
    <col min="13060" max="13060" width="16" style="197" customWidth="1"/>
    <col min="13061" max="13061" width="15.85546875" style="197" customWidth="1"/>
    <col min="13062" max="13062" width="16" style="197" customWidth="1"/>
    <col min="13063" max="13063" width="15.7109375" style="197" customWidth="1"/>
    <col min="13064" max="13064" width="15.42578125" style="197" customWidth="1"/>
    <col min="13065" max="13065" width="16.140625" style="197" customWidth="1"/>
    <col min="13066" max="13066" width="14.7109375" style="197" customWidth="1"/>
    <col min="13067" max="13067" width="17.7109375" style="197" customWidth="1"/>
    <col min="13068" max="13068" width="14.85546875" style="197" customWidth="1"/>
    <col min="13069" max="13069" width="16" style="197" customWidth="1"/>
    <col min="13070" max="13070" width="16.85546875" style="197" customWidth="1"/>
    <col min="13071" max="13071" width="16.140625" style="197" bestFit="1" customWidth="1"/>
    <col min="13072" max="13072" width="16.7109375" style="197" bestFit="1" customWidth="1"/>
    <col min="13073" max="13073" width="14.85546875" style="197" bestFit="1" customWidth="1"/>
    <col min="13074" max="13074" width="16.140625" style="197" bestFit="1" customWidth="1"/>
    <col min="13075" max="13075" width="14.85546875" style="197" bestFit="1" customWidth="1"/>
    <col min="13076" max="13076" width="0" style="197" hidden="1" customWidth="1"/>
    <col min="13077" max="13312" width="9.140625" style="197"/>
    <col min="13313" max="13313" width="24" style="197" customWidth="1"/>
    <col min="13314" max="13314" width="17.7109375" style="197" customWidth="1"/>
    <col min="13315" max="13315" width="14.85546875" style="197" customWidth="1"/>
    <col min="13316" max="13316" width="16" style="197" customWidth="1"/>
    <col min="13317" max="13317" width="15.85546875" style="197" customWidth="1"/>
    <col min="13318" max="13318" width="16" style="197" customWidth="1"/>
    <col min="13319" max="13319" width="15.7109375" style="197" customWidth="1"/>
    <col min="13320" max="13320" width="15.42578125" style="197" customWidth="1"/>
    <col min="13321" max="13321" width="16.140625" style="197" customWidth="1"/>
    <col min="13322" max="13322" width="14.7109375" style="197" customWidth="1"/>
    <col min="13323" max="13323" width="17.7109375" style="197" customWidth="1"/>
    <col min="13324" max="13324" width="14.85546875" style="197" customWidth="1"/>
    <col min="13325" max="13325" width="16" style="197" customWidth="1"/>
    <col min="13326" max="13326" width="16.85546875" style="197" customWidth="1"/>
    <col min="13327" max="13327" width="16.140625" style="197" bestFit="1" customWidth="1"/>
    <col min="13328" max="13328" width="16.7109375" style="197" bestFit="1" customWidth="1"/>
    <col min="13329" max="13329" width="14.85546875" style="197" bestFit="1" customWidth="1"/>
    <col min="13330" max="13330" width="16.140625" style="197" bestFit="1" customWidth="1"/>
    <col min="13331" max="13331" width="14.85546875" style="197" bestFit="1" customWidth="1"/>
    <col min="13332" max="13332" width="0" style="197" hidden="1" customWidth="1"/>
    <col min="13333" max="13568" width="9.140625" style="197"/>
    <col min="13569" max="13569" width="24" style="197" customWidth="1"/>
    <col min="13570" max="13570" width="17.7109375" style="197" customWidth="1"/>
    <col min="13571" max="13571" width="14.85546875" style="197" customWidth="1"/>
    <col min="13572" max="13572" width="16" style="197" customWidth="1"/>
    <col min="13573" max="13573" width="15.85546875" style="197" customWidth="1"/>
    <col min="13574" max="13574" width="16" style="197" customWidth="1"/>
    <col min="13575" max="13575" width="15.7109375" style="197" customWidth="1"/>
    <col min="13576" max="13576" width="15.42578125" style="197" customWidth="1"/>
    <col min="13577" max="13577" width="16.140625" style="197" customWidth="1"/>
    <col min="13578" max="13578" width="14.7109375" style="197" customWidth="1"/>
    <col min="13579" max="13579" width="17.7109375" style="197" customWidth="1"/>
    <col min="13580" max="13580" width="14.85546875" style="197" customWidth="1"/>
    <col min="13581" max="13581" width="16" style="197" customWidth="1"/>
    <col min="13582" max="13582" width="16.85546875" style="197" customWidth="1"/>
    <col min="13583" max="13583" width="16.140625" style="197" bestFit="1" customWidth="1"/>
    <col min="13584" max="13584" width="16.7109375" style="197" bestFit="1" customWidth="1"/>
    <col min="13585" max="13585" width="14.85546875" style="197" bestFit="1" customWidth="1"/>
    <col min="13586" max="13586" width="16.140625" style="197" bestFit="1" customWidth="1"/>
    <col min="13587" max="13587" width="14.85546875" style="197" bestFit="1" customWidth="1"/>
    <col min="13588" max="13588" width="0" style="197" hidden="1" customWidth="1"/>
    <col min="13589" max="13824" width="9.140625" style="197"/>
    <col min="13825" max="13825" width="24" style="197" customWidth="1"/>
    <col min="13826" max="13826" width="17.7109375" style="197" customWidth="1"/>
    <col min="13827" max="13827" width="14.85546875" style="197" customWidth="1"/>
    <col min="13828" max="13828" width="16" style="197" customWidth="1"/>
    <col min="13829" max="13829" width="15.85546875" style="197" customWidth="1"/>
    <col min="13830" max="13830" width="16" style="197" customWidth="1"/>
    <col min="13831" max="13831" width="15.7109375" style="197" customWidth="1"/>
    <col min="13832" max="13832" width="15.42578125" style="197" customWidth="1"/>
    <col min="13833" max="13833" width="16.140625" style="197" customWidth="1"/>
    <col min="13834" max="13834" width="14.7109375" style="197" customWidth="1"/>
    <col min="13835" max="13835" width="17.7109375" style="197" customWidth="1"/>
    <col min="13836" max="13836" width="14.85546875" style="197" customWidth="1"/>
    <col min="13837" max="13837" width="16" style="197" customWidth="1"/>
    <col min="13838" max="13838" width="16.85546875" style="197" customWidth="1"/>
    <col min="13839" max="13839" width="16.140625" style="197" bestFit="1" customWidth="1"/>
    <col min="13840" max="13840" width="16.7109375" style="197" bestFit="1" customWidth="1"/>
    <col min="13841" max="13841" width="14.85546875" style="197" bestFit="1" customWidth="1"/>
    <col min="13842" max="13842" width="16.140625" style="197" bestFit="1" customWidth="1"/>
    <col min="13843" max="13843" width="14.85546875" style="197" bestFit="1" customWidth="1"/>
    <col min="13844" max="13844" width="0" style="197" hidden="1" customWidth="1"/>
    <col min="13845" max="14080" width="9.140625" style="197"/>
    <col min="14081" max="14081" width="24" style="197" customWidth="1"/>
    <col min="14082" max="14082" width="17.7109375" style="197" customWidth="1"/>
    <col min="14083" max="14083" width="14.85546875" style="197" customWidth="1"/>
    <col min="14084" max="14084" width="16" style="197" customWidth="1"/>
    <col min="14085" max="14085" width="15.85546875" style="197" customWidth="1"/>
    <col min="14086" max="14086" width="16" style="197" customWidth="1"/>
    <col min="14087" max="14087" width="15.7109375" style="197" customWidth="1"/>
    <col min="14088" max="14088" width="15.42578125" style="197" customWidth="1"/>
    <col min="14089" max="14089" width="16.140625" style="197" customWidth="1"/>
    <col min="14090" max="14090" width="14.7109375" style="197" customWidth="1"/>
    <col min="14091" max="14091" width="17.7109375" style="197" customWidth="1"/>
    <col min="14092" max="14092" width="14.85546875" style="197" customWidth="1"/>
    <col min="14093" max="14093" width="16" style="197" customWidth="1"/>
    <col min="14094" max="14094" width="16.85546875" style="197" customWidth="1"/>
    <col min="14095" max="14095" width="16.140625" style="197" bestFit="1" customWidth="1"/>
    <col min="14096" max="14096" width="16.7109375" style="197" bestFit="1" customWidth="1"/>
    <col min="14097" max="14097" width="14.85546875" style="197" bestFit="1" customWidth="1"/>
    <col min="14098" max="14098" width="16.140625" style="197" bestFit="1" customWidth="1"/>
    <col min="14099" max="14099" width="14.85546875" style="197" bestFit="1" customWidth="1"/>
    <col min="14100" max="14100" width="0" style="197" hidden="1" customWidth="1"/>
    <col min="14101" max="14336" width="9.140625" style="197"/>
    <col min="14337" max="14337" width="24" style="197" customWidth="1"/>
    <col min="14338" max="14338" width="17.7109375" style="197" customWidth="1"/>
    <col min="14339" max="14339" width="14.85546875" style="197" customWidth="1"/>
    <col min="14340" max="14340" width="16" style="197" customWidth="1"/>
    <col min="14341" max="14341" width="15.85546875" style="197" customWidth="1"/>
    <col min="14342" max="14342" width="16" style="197" customWidth="1"/>
    <col min="14343" max="14343" width="15.7109375" style="197" customWidth="1"/>
    <col min="14344" max="14344" width="15.42578125" style="197" customWidth="1"/>
    <col min="14345" max="14345" width="16.140625" style="197" customWidth="1"/>
    <col min="14346" max="14346" width="14.7109375" style="197" customWidth="1"/>
    <col min="14347" max="14347" width="17.7109375" style="197" customWidth="1"/>
    <col min="14348" max="14348" width="14.85546875" style="197" customWidth="1"/>
    <col min="14349" max="14349" width="16" style="197" customWidth="1"/>
    <col min="14350" max="14350" width="16.85546875" style="197" customWidth="1"/>
    <col min="14351" max="14351" width="16.140625" style="197" bestFit="1" customWidth="1"/>
    <col min="14352" max="14352" width="16.7109375" style="197" bestFit="1" customWidth="1"/>
    <col min="14353" max="14353" width="14.85546875" style="197" bestFit="1" customWidth="1"/>
    <col min="14354" max="14354" width="16.140625" style="197" bestFit="1" customWidth="1"/>
    <col min="14355" max="14355" width="14.85546875" style="197" bestFit="1" customWidth="1"/>
    <col min="14356" max="14356" width="0" style="197" hidden="1" customWidth="1"/>
    <col min="14357" max="14592" width="9.140625" style="197"/>
    <col min="14593" max="14593" width="24" style="197" customWidth="1"/>
    <col min="14594" max="14594" width="17.7109375" style="197" customWidth="1"/>
    <col min="14595" max="14595" width="14.85546875" style="197" customWidth="1"/>
    <col min="14596" max="14596" width="16" style="197" customWidth="1"/>
    <col min="14597" max="14597" width="15.85546875" style="197" customWidth="1"/>
    <col min="14598" max="14598" width="16" style="197" customWidth="1"/>
    <col min="14599" max="14599" width="15.7109375" style="197" customWidth="1"/>
    <col min="14600" max="14600" width="15.42578125" style="197" customWidth="1"/>
    <col min="14601" max="14601" width="16.140625" style="197" customWidth="1"/>
    <col min="14602" max="14602" width="14.7109375" style="197" customWidth="1"/>
    <col min="14603" max="14603" width="17.7109375" style="197" customWidth="1"/>
    <col min="14604" max="14604" width="14.85546875" style="197" customWidth="1"/>
    <col min="14605" max="14605" width="16" style="197" customWidth="1"/>
    <col min="14606" max="14606" width="16.85546875" style="197" customWidth="1"/>
    <col min="14607" max="14607" width="16.140625" style="197" bestFit="1" customWidth="1"/>
    <col min="14608" max="14608" width="16.7109375" style="197" bestFit="1" customWidth="1"/>
    <col min="14609" max="14609" width="14.85546875" style="197" bestFit="1" customWidth="1"/>
    <col min="14610" max="14610" width="16.140625" style="197" bestFit="1" customWidth="1"/>
    <col min="14611" max="14611" width="14.85546875" style="197" bestFit="1" customWidth="1"/>
    <col min="14612" max="14612" width="0" style="197" hidden="1" customWidth="1"/>
    <col min="14613" max="14848" width="9.140625" style="197"/>
    <col min="14849" max="14849" width="24" style="197" customWidth="1"/>
    <col min="14850" max="14850" width="17.7109375" style="197" customWidth="1"/>
    <col min="14851" max="14851" width="14.85546875" style="197" customWidth="1"/>
    <col min="14852" max="14852" width="16" style="197" customWidth="1"/>
    <col min="14853" max="14853" width="15.85546875" style="197" customWidth="1"/>
    <col min="14854" max="14854" width="16" style="197" customWidth="1"/>
    <col min="14855" max="14855" width="15.7109375" style="197" customWidth="1"/>
    <col min="14856" max="14856" width="15.42578125" style="197" customWidth="1"/>
    <col min="14857" max="14857" width="16.140625" style="197" customWidth="1"/>
    <col min="14858" max="14858" width="14.7109375" style="197" customWidth="1"/>
    <col min="14859" max="14859" width="17.7109375" style="197" customWidth="1"/>
    <col min="14860" max="14860" width="14.85546875" style="197" customWidth="1"/>
    <col min="14861" max="14861" width="16" style="197" customWidth="1"/>
    <col min="14862" max="14862" width="16.85546875" style="197" customWidth="1"/>
    <col min="14863" max="14863" width="16.140625" style="197" bestFit="1" customWidth="1"/>
    <col min="14864" max="14864" width="16.7109375" style="197" bestFit="1" customWidth="1"/>
    <col min="14865" max="14865" width="14.85546875" style="197" bestFit="1" customWidth="1"/>
    <col min="14866" max="14866" width="16.140625" style="197" bestFit="1" customWidth="1"/>
    <col min="14867" max="14867" width="14.85546875" style="197" bestFit="1" customWidth="1"/>
    <col min="14868" max="14868" width="0" style="197" hidden="1" customWidth="1"/>
    <col min="14869" max="15104" width="9.140625" style="197"/>
    <col min="15105" max="15105" width="24" style="197" customWidth="1"/>
    <col min="15106" max="15106" width="17.7109375" style="197" customWidth="1"/>
    <col min="15107" max="15107" width="14.85546875" style="197" customWidth="1"/>
    <col min="15108" max="15108" width="16" style="197" customWidth="1"/>
    <col min="15109" max="15109" width="15.85546875" style="197" customWidth="1"/>
    <col min="15110" max="15110" width="16" style="197" customWidth="1"/>
    <col min="15111" max="15111" width="15.7109375" style="197" customWidth="1"/>
    <col min="15112" max="15112" width="15.42578125" style="197" customWidth="1"/>
    <col min="15113" max="15113" width="16.140625" style="197" customWidth="1"/>
    <col min="15114" max="15114" width="14.7109375" style="197" customWidth="1"/>
    <col min="15115" max="15115" width="17.7109375" style="197" customWidth="1"/>
    <col min="15116" max="15116" width="14.85546875" style="197" customWidth="1"/>
    <col min="15117" max="15117" width="16" style="197" customWidth="1"/>
    <col min="15118" max="15118" width="16.85546875" style="197" customWidth="1"/>
    <col min="15119" max="15119" width="16.140625" style="197" bestFit="1" customWidth="1"/>
    <col min="15120" max="15120" width="16.7109375" style="197" bestFit="1" customWidth="1"/>
    <col min="15121" max="15121" width="14.85546875" style="197" bestFit="1" customWidth="1"/>
    <col min="15122" max="15122" width="16.140625" style="197" bestFit="1" customWidth="1"/>
    <col min="15123" max="15123" width="14.85546875" style="197" bestFit="1" customWidth="1"/>
    <col min="15124" max="15124" width="0" style="197" hidden="1" customWidth="1"/>
    <col min="15125" max="15360" width="9.140625" style="197"/>
    <col min="15361" max="15361" width="24" style="197" customWidth="1"/>
    <col min="15362" max="15362" width="17.7109375" style="197" customWidth="1"/>
    <col min="15363" max="15363" width="14.85546875" style="197" customWidth="1"/>
    <col min="15364" max="15364" width="16" style="197" customWidth="1"/>
    <col min="15365" max="15365" width="15.85546875" style="197" customWidth="1"/>
    <col min="15366" max="15366" width="16" style="197" customWidth="1"/>
    <col min="15367" max="15367" width="15.7109375" style="197" customWidth="1"/>
    <col min="15368" max="15368" width="15.42578125" style="197" customWidth="1"/>
    <col min="15369" max="15369" width="16.140625" style="197" customWidth="1"/>
    <col min="15370" max="15370" width="14.7109375" style="197" customWidth="1"/>
    <col min="15371" max="15371" width="17.7109375" style="197" customWidth="1"/>
    <col min="15372" max="15372" width="14.85546875" style="197" customWidth="1"/>
    <col min="15373" max="15373" width="16" style="197" customWidth="1"/>
    <col min="15374" max="15374" width="16.85546875" style="197" customWidth="1"/>
    <col min="15375" max="15375" width="16.140625" style="197" bestFit="1" customWidth="1"/>
    <col min="15376" max="15376" width="16.7109375" style="197" bestFit="1" customWidth="1"/>
    <col min="15377" max="15377" width="14.85546875" style="197" bestFit="1" customWidth="1"/>
    <col min="15378" max="15378" width="16.140625" style="197" bestFit="1" customWidth="1"/>
    <col min="15379" max="15379" width="14.85546875" style="197" bestFit="1" customWidth="1"/>
    <col min="15380" max="15380" width="0" style="197" hidden="1" customWidth="1"/>
    <col min="15381" max="15616" width="9.140625" style="197"/>
    <col min="15617" max="15617" width="24" style="197" customWidth="1"/>
    <col min="15618" max="15618" width="17.7109375" style="197" customWidth="1"/>
    <col min="15619" max="15619" width="14.85546875" style="197" customWidth="1"/>
    <col min="15620" max="15620" width="16" style="197" customWidth="1"/>
    <col min="15621" max="15621" width="15.85546875" style="197" customWidth="1"/>
    <col min="15622" max="15622" width="16" style="197" customWidth="1"/>
    <col min="15623" max="15623" width="15.7109375" style="197" customWidth="1"/>
    <col min="15624" max="15624" width="15.42578125" style="197" customWidth="1"/>
    <col min="15625" max="15625" width="16.140625" style="197" customWidth="1"/>
    <col min="15626" max="15626" width="14.7109375" style="197" customWidth="1"/>
    <col min="15627" max="15627" width="17.7109375" style="197" customWidth="1"/>
    <col min="15628" max="15628" width="14.85546875" style="197" customWidth="1"/>
    <col min="15629" max="15629" width="16" style="197" customWidth="1"/>
    <col min="15630" max="15630" width="16.85546875" style="197" customWidth="1"/>
    <col min="15631" max="15631" width="16.140625" style="197" bestFit="1" customWidth="1"/>
    <col min="15632" max="15632" width="16.7109375" style="197" bestFit="1" customWidth="1"/>
    <col min="15633" max="15633" width="14.85546875" style="197" bestFit="1" customWidth="1"/>
    <col min="15634" max="15634" width="16.140625" style="197" bestFit="1" customWidth="1"/>
    <col min="15635" max="15635" width="14.85546875" style="197" bestFit="1" customWidth="1"/>
    <col min="15636" max="15636" width="0" style="197" hidden="1" customWidth="1"/>
    <col min="15637" max="15872" width="9.140625" style="197"/>
    <col min="15873" max="15873" width="24" style="197" customWidth="1"/>
    <col min="15874" max="15874" width="17.7109375" style="197" customWidth="1"/>
    <col min="15875" max="15875" width="14.85546875" style="197" customWidth="1"/>
    <col min="15876" max="15876" width="16" style="197" customWidth="1"/>
    <col min="15877" max="15877" width="15.85546875" style="197" customWidth="1"/>
    <col min="15878" max="15878" width="16" style="197" customWidth="1"/>
    <col min="15879" max="15879" width="15.7109375" style="197" customWidth="1"/>
    <col min="15880" max="15880" width="15.42578125" style="197" customWidth="1"/>
    <col min="15881" max="15881" width="16.140625" style="197" customWidth="1"/>
    <col min="15882" max="15882" width="14.7109375" style="197" customWidth="1"/>
    <col min="15883" max="15883" width="17.7109375" style="197" customWidth="1"/>
    <col min="15884" max="15884" width="14.85546875" style="197" customWidth="1"/>
    <col min="15885" max="15885" width="16" style="197" customWidth="1"/>
    <col min="15886" max="15886" width="16.85546875" style="197" customWidth="1"/>
    <col min="15887" max="15887" width="16.140625" style="197" bestFit="1" customWidth="1"/>
    <col min="15888" max="15888" width="16.7109375" style="197" bestFit="1" customWidth="1"/>
    <col min="15889" max="15889" width="14.85546875" style="197" bestFit="1" customWidth="1"/>
    <col min="15890" max="15890" width="16.140625" style="197" bestFit="1" customWidth="1"/>
    <col min="15891" max="15891" width="14.85546875" style="197" bestFit="1" customWidth="1"/>
    <col min="15892" max="15892" width="0" style="197" hidden="1" customWidth="1"/>
    <col min="15893" max="16128" width="9.140625" style="197"/>
    <col min="16129" max="16129" width="24" style="197" customWidth="1"/>
    <col min="16130" max="16130" width="17.7109375" style="197" customWidth="1"/>
    <col min="16131" max="16131" width="14.85546875" style="197" customWidth="1"/>
    <col min="16132" max="16132" width="16" style="197" customWidth="1"/>
    <col min="16133" max="16133" width="15.85546875" style="197" customWidth="1"/>
    <col min="16134" max="16134" width="16" style="197" customWidth="1"/>
    <col min="16135" max="16135" width="15.7109375" style="197" customWidth="1"/>
    <col min="16136" max="16136" width="15.42578125" style="197" customWidth="1"/>
    <col min="16137" max="16137" width="16.140625" style="197" customWidth="1"/>
    <col min="16138" max="16138" width="14.7109375" style="197" customWidth="1"/>
    <col min="16139" max="16139" width="17.7109375" style="197" customWidth="1"/>
    <col min="16140" max="16140" width="14.85546875" style="197" customWidth="1"/>
    <col min="16141" max="16141" width="16" style="197" customWidth="1"/>
    <col min="16142" max="16142" width="16.85546875" style="197" customWidth="1"/>
    <col min="16143" max="16143" width="16.140625" style="197" bestFit="1" customWidth="1"/>
    <col min="16144" max="16144" width="16.7109375" style="197" bestFit="1" customWidth="1"/>
    <col min="16145" max="16145" width="14.85546875" style="197" bestFit="1" customWidth="1"/>
    <col min="16146" max="16146" width="16.140625" style="197" bestFit="1" customWidth="1"/>
    <col min="16147" max="16147" width="14.85546875" style="197" bestFit="1" customWidth="1"/>
    <col min="16148" max="16148" width="0" style="197" hidden="1" customWidth="1"/>
    <col min="16149" max="16384" width="9.140625" style="197"/>
  </cols>
  <sheetData>
    <row r="2" spans="1:20" ht="20.25" x14ac:dyDescent="0.3">
      <c r="A2" s="194" t="s">
        <v>168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6"/>
      <c r="O2" s="196"/>
      <c r="P2" s="195"/>
      <c r="Q2" s="195"/>
      <c r="R2" s="195"/>
      <c r="S2" s="195"/>
    </row>
    <row r="4" spans="1:20" ht="15.75" thickBot="1" x14ac:dyDescent="0.25">
      <c r="J4" s="198"/>
      <c r="K4" s="198"/>
      <c r="L4" s="198"/>
      <c r="M4" s="198"/>
      <c r="N4" s="199" t="s">
        <v>169</v>
      </c>
      <c r="S4" s="200"/>
      <c r="T4" s="198" t="s">
        <v>170</v>
      </c>
    </row>
    <row r="5" spans="1:20" ht="33.75" customHeight="1" x14ac:dyDescent="0.25">
      <c r="A5" s="201" t="s">
        <v>171</v>
      </c>
      <c r="B5" s="202" t="s">
        <v>172</v>
      </c>
      <c r="C5" s="203"/>
      <c r="D5" s="203"/>
      <c r="E5" s="204"/>
      <c r="F5" s="203"/>
      <c r="G5" s="203"/>
      <c r="H5" s="203"/>
      <c r="I5" s="203"/>
      <c r="J5" s="205"/>
      <c r="K5" s="205"/>
      <c r="L5" s="205"/>
      <c r="M5" s="205"/>
      <c r="N5" s="205"/>
      <c r="T5" s="205"/>
    </row>
    <row r="6" spans="1:20" ht="30" customHeight="1" x14ac:dyDescent="0.25">
      <c r="A6" s="206"/>
      <c r="B6" s="207" t="s">
        <v>173</v>
      </c>
      <c r="C6" s="208" t="s">
        <v>174</v>
      </c>
      <c r="D6" s="209"/>
      <c r="E6" s="209"/>
      <c r="F6" s="209"/>
      <c r="G6" s="209"/>
      <c r="H6" s="209"/>
      <c r="I6" s="209"/>
      <c r="J6" s="210"/>
      <c r="K6" s="210"/>
      <c r="L6" s="210"/>
      <c r="M6" s="210"/>
      <c r="N6" s="210"/>
      <c r="T6" s="210"/>
    </row>
    <row r="7" spans="1:20" ht="29.25" customHeight="1" thickBot="1" x14ac:dyDescent="0.25">
      <c r="A7" s="206"/>
      <c r="B7" s="206"/>
      <c r="C7" s="211" t="s">
        <v>175</v>
      </c>
      <c r="D7" s="212" t="s">
        <v>176</v>
      </c>
      <c r="E7" s="212" t="s">
        <v>177</v>
      </c>
      <c r="F7" s="212" t="s">
        <v>178</v>
      </c>
      <c r="G7" s="212" t="s">
        <v>179</v>
      </c>
      <c r="H7" s="212" t="s">
        <v>180</v>
      </c>
      <c r="I7" s="212" t="s">
        <v>181</v>
      </c>
      <c r="J7" s="212" t="s">
        <v>182</v>
      </c>
      <c r="K7" s="212" t="s">
        <v>183</v>
      </c>
      <c r="L7" s="212" t="s">
        <v>184</v>
      </c>
      <c r="M7" s="212" t="s">
        <v>185</v>
      </c>
      <c r="N7" s="213" t="s">
        <v>186</v>
      </c>
      <c r="T7" s="214" t="s">
        <v>183</v>
      </c>
    </row>
    <row r="8" spans="1:20" ht="13.5" thickBot="1" x14ac:dyDescent="0.25">
      <c r="A8" s="215" t="s">
        <v>0</v>
      </c>
      <c r="B8" s="215">
        <v>1</v>
      </c>
      <c r="C8" s="216">
        <v>2</v>
      </c>
      <c r="D8" s="217">
        <v>3</v>
      </c>
      <c r="E8" s="217">
        <v>4</v>
      </c>
      <c r="F8" s="217">
        <v>5</v>
      </c>
      <c r="G8" s="217">
        <v>6</v>
      </c>
      <c r="H8" s="217">
        <v>7</v>
      </c>
      <c r="I8" s="217">
        <v>8</v>
      </c>
      <c r="J8" s="217">
        <v>9</v>
      </c>
      <c r="K8" s="217">
        <v>10</v>
      </c>
      <c r="L8" s="217">
        <v>11</v>
      </c>
      <c r="M8" s="217">
        <v>12</v>
      </c>
      <c r="N8" s="218">
        <v>13</v>
      </c>
      <c r="T8" s="218">
        <v>20</v>
      </c>
    </row>
    <row r="9" spans="1:20" ht="36.75" customHeight="1" x14ac:dyDescent="0.25">
      <c r="A9" s="219" t="s">
        <v>187</v>
      </c>
      <c r="B9" s="220">
        <v>136717469</v>
      </c>
      <c r="C9" s="221">
        <v>8736941</v>
      </c>
      <c r="D9" s="222">
        <v>12097247</v>
      </c>
      <c r="E9" s="222">
        <v>8790593</v>
      </c>
      <c r="F9" s="222">
        <v>12945506</v>
      </c>
      <c r="G9" s="222">
        <v>8957545</v>
      </c>
      <c r="H9" s="222">
        <v>9724926</v>
      </c>
      <c r="I9" s="222">
        <v>10721933</v>
      </c>
      <c r="J9" s="222">
        <v>9888335</v>
      </c>
      <c r="K9" s="222">
        <v>8987929</v>
      </c>
      <c r="L9" s="222">
        <v>9292268</v>
      </c>
      <c r="M9" s="222">
        <v>14621937</v>
      </c>
      <c r="N9" s="223">
        <v>13500715</v>
      </c>
      <c r="P9" s="224"/>
      <c r="T9" s="223">
        <v>4184888</v>
      </c>
    </row>
    <row r="10" spans="1:20" ht="23.25" customHeight="1" thickBot="1" x14ac:dyDescent="0.25">
      <c r="A10" s="225"/>
      <c r="B10" s="226"/>
      <c r="C10" s="227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9"/>
      <c r="T10" s="229" t="s">
        <v>188</v>
      </c>
    </row>
    <row r="14" spans="1:20" ht="15.75" thickBot="1" x14ac:dyDescent="0.25">
      <c r="J14" s="198"/>
      <c r="K14" s="198"/>
      <c r="L14" s="198"/>
      <c r="M14" s="198"/>
      <c r="N14" s="199" t="s">
        <v>169</v>
      </c>
    </row>
    <row r="15" spans="1:20" ht="34.5" customHeight="1" x14ac:dyDescent="0.25">
      <c r="A15" s="201" t="s">
        <v>171</v>
      </c>
      <c r="B15" s="202" t="s">
        <v>189</v>
      </c>
      <c r="C15" s="203"/>
      <c r="D15" s="203"/>
      <c r="E15" s="204"/>
      <c r="F15" s="203"/>
      <c r="G15" s="203"/>
      <c r="H15" s="203"/>
      <c r="I15" s="203"/>
      <c r="J15" s="205"/>
      <c r="K15" s="205"/>
      <c r="L15" s="205"/>
      <c r="M15" s="205"/>
      <c r="N15" s="205"/>
    </row>
    <row r="16" spans="1:20" ht="30" customHeight="1" x14ac:dyDescent="0.25">
      <c r="A16" s="206"/>
      <c r="B16" s="207" t="s">
        <v>190</v>
      </c>
      <c r="C16" s="208" t="s">
        <v>174</v>
      </c>
      <c r="D16" s="209"/>
      <c r="E16" s="209"/>
      <c r="F16" s="209"/>
      <c r="G16" s="209"/>
      <c r="H16" s="209"/>
      <c r="I16" s="209"/>
      <c r="J16" s="210"/>
      <c r="K16" s="210"/>
      <c r="L16" s="210"/>
      <c r="M16" s="210"/>
      <c r="N16" s="210"/>
    </row>
    <row r="17" spans="1:16" ht="30" customHeight="1" thickBot="1" x14ac:dyDescent="0.3">
      <c r="A17" s="206"/>
      <c r="B17" s="207" t="s">
        <v>191</v>
      </c>
      <c r="C17" s="230" t="s">
        <v>175</v>
      </c>
      <c r="D17" s="231" t="s">
        <v>176</v>
      </c>
      <c r="E17" s="231" t="s">
        <v>177</v>
      </c>
      <c r="F17" s="231" t="s">
        <v>178</v>
      </c>
      <c r="G17" s="231" t="s">
        <v>179</v>
      </c>
      <c r="H17" s="231" t="s">
        <v>180</v>
      </c>
      <c r="I17" s="231" t="s">
        <v>181</v>
      </c>
      <c r="J17" s="231" t="s">
        <v>182</v>
      </c>
      <c r="K17" s="231" t="s">
        <v>183</v>
      </c>
      <c r="L17" s="231" t="s">
        <v>184</v>
      </c>
      <c r="M17" s="212" t="s">
        <v>185</v>
      </c>
      <c r="N17" s="213" t="s">
        <v>186</v>
      </c>
    </row>
    <row r="18" spans="1:16" ht="13.5" thickBot="1" x14ac:dyDescent="0.25">
      <c r="A18" s="215" t="s">
        <v>0</v>
      </c>
      <c r="B18" s="215">
        <v>1</v>
      </c>
      <c r="C18" s="216">
        <v>2</v>
      </c>
      <c r="D18" s="217">
        <v>3</v>
      </c>
      <c r="E18" s="217">
        <v>4</v>
      </c>
      <c r="F18" s="217">
        <v>5</v>
      </c>
      <c r="G18" s="217">
        <v>6</v>
      </c>
      <c r="H18" s="217">
        <v>7</v>
      </c>
      <c r="I18" s="217">
        <v>8</v>
      </c>
      <c r="J18" s="217">
        <v>9</v>
      </c>
      <c r="K18" s="217">
        <v>10</v>
      </c>
      <c r="L18" s="217">
        <v>11</v>
      </c>
      <c r="M18" s="217">
        <v>12</v>
      </c>
      <c r="N18" s="218">
        <v>13</v>
      </c>
    </row>
    <row r="19" spans="1:16" ht="37.5" customHeight="1" x14ac:dyDescent="0.25">
      <c r="A19" s="219" t="s">
        <v>187</v>
      </c>
      <c r="B19" s="220">
        <v>119302726</v>
      </c>
      <c r="C19" s="221">
        <v>7433560</v>
      </c>
      <c r="D19" s="222">
        <v>9694272</v>
      </c>
      <c r="E19" s="222">
        <v>9094152</v>
      </c>
      <c r="F19" s="222">
        <v>10057790</v>
      </c>
      <c r="G19" s="222">
        <v>10297171</v>
      </c>
      <c r="H19" s="222">
        <v>8105980</v>
      </c>
      <c r="I19" s="222">
        <v>0</v>
      </c>
      <c r="J19" s="222">
        <v>0</v>
      </c>
      <c r="K19" s="222">
        <v>0</v>
      </c>
      <c r="L19" s="222">
        <v>0</v>
      </c>
      <c r="M19" s="222">
        <v>0</v>
      </c>
      <c r="N19" s="223">
        <v>0</v>
      </c>
      <c r="P19" s="224"/>
    </row>
    <row r="20" spans="1:16" ht="23.25" customHeight="1" thickBot="1" x14ac:dyDescent="0.25">
      <c r="A20" s="225"/>
      <c r="B20" s="226"/>
      <c r="C20" s="227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9"/>
    </row>
    <row r="21" spans="1:16" x14ac:dyDescent="0.2">
      <c r="P21" s="224"/>
    </row>
    <row r="23" spans="1:16" x14ac:dyDescent="0.2">
      <c r="A23" s="232"/>
    </row>
  </sheetData>
  <printOptions horizontalCentered="1"/>
  <pageMargins left="0" right="0" top="0.78740157480314965" bottom="0" header="0" footer="0"/>
  <pageSetup paperSize="9" scale="47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workbookViewId="0"/>
  </sheetViews>
  <sheetFormatPr defaultRowHeight="12.75" x14ac:dyDescent="0.2"/>
  <cols>
    <col min="1" max="1" width="2.42578125" style="772" customWidth="1"/>
    <col min="2" max="2" width="28.7109375" style="772" customWidth="1"/>
    <col min="3" max="7" width="16.7109375" style="772" customWidth="1"/>
    <col min="8" max="10" width="17.7109375" style="772" customWidth="1"/>
    <col min="11" max="256" width="9.140625" style="772"/>
    <col min="257" max="257" width="2.42578125" style="772" customWidth="1"/>
    <col min="258" max="258" width="28.7109375" style="772" customWidth="1"/>
    <col min="259" max="263" width="16.7109375" style="772" customWidth="1"/>
    <col min="264" max="266" width="17.7109375" style="772" customWidth="1"/>
    <col min="267" max="512" width="9.140625" style="772"/>
    <col min="513" max="513" width="2.42578125" style="772" customWidth="1"/>
    <col min="514" max="514" width="28.7109375" style="772" customWidth="1"/>
    <col min="515" max="519" width="16.7109375" style="772" customWidth="1"/>
    <col min="520" max="522" width="17.7109375" style="772" customWidth="1"/>
    <col min="523" max="768" width="9.140625" style="772"/>
    <col min="769" max="769" width="2.42578125" style="772" customWidth="1"/>
    <col min="770" max="770" width="28.7109375" style="772" customWidth="1"/>
    <col min="771" max="775" width="16.7109375" style="772" customWidth="1"/>
    <col min="776" max="778" width="17.7109375" style="772" customWidth="1"/>
    <col min="779" max="1024" width="9.140625" style="772"/>
    <col min="1025" max="1025" width="2.42578125" style="772" customWidth="1"/>
    <col min="1026" max="1026" width="28.7109375" style="772" customWidth="1"/>
    <col min="1027" max="1031" width="16.7109375" style="772" customWidth="1"/>
    <col min="1032" max="1034" width="17.7109375" style="772" customWidth="1"/>
    <col min="1035" max="1280" width="9.140625" style="772"/>
    <col min="1281" max="1281" width="2.42578125" style="772" customWidth="1"/>
    <col min="1282" max="1282" width="28.7109375" style="772" customWidth="1"/>
    <col min="1283" max="1287" width="16.7109375" style="772" customWidth="1"/>
    <col min="1288" max="1290" width="17.7109375" style="772" customWidth="1"/>
    <col min="1291" max="1536" width="9.140625" style="772"/>
    <col min="1537" max="1537" width="2.42578125" style="772" customWidth="1"/>
    <col min="1538" max="1538" width="28.7109375" style="772" customWidth="1"/>
    <col min="1539" max="1543" width="16.7109375" style="772" customWidth="1"/>
    <col min="1544" max="1546" width="17.7109375" style="772" customWidth="1"/>
    <col min="1547" max="1792" width="9.140625" style="772"/>
    <col min="1793" max="1793" width="2.42578125" style="772" customWidth="1"/>
    <col min="1794" max="1794" width="28.7109375" style="772" customWidth="1"/>
    <col min="1795" max="1799" width="16.7109375" style="772" customWidth="1"/>
    <col min="1800" max="1802" width="17.7109375" style="772" customWidth="1"/>
    <col min="1803" max="2048" width="9.140625" style="772"/>
    <col min="2049" max="2049" width="2.42578125" style="772" customWidth="1"/>
    <col min="2050" max="2050" width="28.7109375" style="772" customWidth="1"/>
    <col min="2051" max="2055" width="16.7109375" style="772" customWidth="1"/>
    <col min="2056" max="2058" width="17.7109375" style="772" customWidth="1"/>
    <col min="2059" max="2304" width="9.140625" style="772"/>
    <col min="2305" max="2305" width="2.42578125" style="772" customWidth="1"/>
    <col min="2306" max="2306" width="28.7109375" style="772" customWidth="1"/>
    <col min="2307" max="2311" width="16.7109375" style="772" customWidth="1"/>
    <col min="2312" max="2314" width="17.7109375" style="772" customWidth="1"/>
    <col min="2315" max="2560" width="9.140625" style="772"/>
    <col min="2561" max="2561" width="2.42578125" style="772" customWidth="1"/>
    <col min="2562" max="2562" width="28.7109375" style="772" customWidth="1"/>
    <col min="2563" max="2567" width="16.7109375" style="772" customWidth="1"/>
    <col min="2568" max="2570" width="17.7109375" style="772" customWidth="1"/>
    <col min="2571" max="2816" width="9.140625" style="772"/>
    <col min="2817" max="2817" width="2.42578125" style="772" customWidth="1"/>
    <col min="2818" max="2818" width="28.7109375" style="772" customWidth="1"/>
    <col min="2819" max="2823" width="16.7109375" style="772" customWidth="1"/>
    <col min="2824" max="2826" width="17.7109375" style="772" customWidth="1"/>
    <col min="2827" max="3072" width="9.140625" style="772"/>
    <col min="3073" max="3073" width="2.42578125" style="772" customWidth="1"/>
    <col min="3074" max="3074" width="28.7109375" style="772" customWidth="1"/>
    <col min="3075" max="3079" width="16.7109375" style="772" customWidth="1"/>
    <col min="3080" max="3082" width="17.7109375" style="772" customWidth="1"/>
    <col min="3083" max="3328" width="9.140625" style="772"/>
    <col min="3329" max="3329" width="2.42578125" style="772" customWidth="1"/>
    <col min="3330" max="3330" width="28.7109375" style="772" customWidth="1"/>
    <col min="3331" max="3335" width="16.7109375" style="772" customWidth="1"/>
    <col min="3336" max="3338" width="17.7109375" style="772" customWidth="1"/>
    <col min="3339" max="3584" width="9.140625" style="772"/>
    <col min="3585" max="3585" width="2.42578125" style="772" customWidth="1"/>
    <col min="3586" max="3586" width="28.7109375" style="772" customWidth="1"/>
    <col min="3587" max="3591" width="16.7109375" style="772" customWidth="1"/>
    <col min="3592" max="3594" width="17.7109375" style="772" customWidth="1"/>
    <col min="3595" max="3840" width="9.140625" style="772"/>
    <col min="3841" max="3841" width="2.42578125" style="772" customWidth="1"/>
    <col min="3842" max="3842" width="28.7109375" style="772" customWidth="1"/>
    <col min="3843" max="3847" width="16.7109375" style="772" customWidth="1"/>
    <col min="3848" max="3850" width="17.7109375" style="772" customWidth="1"/>
    <col min="3851" max="4096" width="9.140625" style="772"/>
    <col min="4097" max="4097" width="2.42578125" style="772" customWidth="1"/>
    <col min="4098" max="4098" width="28.7109375" style="772" customWidth="1"/>
    <col min="4099" max="4103" width="16.7109375" style="772" customWidth="1"/>
    <col min="4104" max="4106" width="17.7109375" style="772" customWidth="1"/>
    <col min="4107" max="4352" width="9.140625" style="772"/>
    <col min="4353" max="4353" width="2.42578125" style="772" customWidth="1"/>
    <col min="4354" max="4354" width="28.7109375" style="772" customWidth="1"/>
    <col min="4355" max="4359" width="16.7109375" style="772" customWidth="1"/>
    <col min="4360" max="4362" width="17.7109375" style="772" customWidth="1"/>
    <col min="4363" max="4608" width="9.140625" style="772"/>
    <col min="4609" max="4609" width="2.42578125" style="772" customWidth="1"/>
    <col min="4610" max="4610" width="28.7109375" style="772" customWidth="1"/>
    <col min="4611" max="4615" width="16.7109375" style="772" customWidth="1"/>
    <col min="4616" max="4618" width="17.7109375" style="772" customWidth="1"/>
    <col min="4619" max="4864" width="9.140625" style="772"/>
    <col min="4865" max="4865" width="2.42578125" style="772" customWidth="1"/>
    <col min="4866" max="4866" width="28.7109375" style="772" customWidth="1"/>
    <col min="4867" max="4871" width="16.7109375" style="772" customWidth="1"/>
    <col min="4872" max="4874" width="17.7109375" style="772" customWidth="1"/>
    <col min="4875" max="5120" width="9.140625" style="772"/>
    <col min="5121" max="5121" width="2.42578125" style="772" customWidth="1"/>
    <col min="5122" max="5122" width="28.7109375" style="772" customWidth="1"/>
    <col min="5123" max="5127" width="16.7109375" style="772" customWidth="1"/>
    <col min="5128" max="5130" width="17.7109375" style="772" customWidth="1"/>
    <col min="5131" max="5376" width="9.140625" style="772"/>
    <col min="5377" max="5377" width="2.42578125" style="772" customWidth="1"/>
    <col min="5378" max="5378" width="28.7109375" style="772" customWidth="1"/>
    <col min="5379" max="5383" width="16.7109375" style="772" customWidth="1"/>
    <col min="5384" max="5386" width="17.7109375" style="772" customWidth="1"/>
    <col min="5387" max="5632" width="9.140625" style="772"/>
    <col min="5633" max="5633" width="2.42578125" style="772" customWidth="1"/>
    <col min="5634" max="5634" width="28.7109375" style="772" customWidth="1"/>
    <col min="5635" max="5639" width="16.7109375" style="772" customWidth="1"/>
    <col min="5640" max="5642" width="17.7109375" style="772" customWidth="1"/>
    <col min="5643" max="5888" width="9.140625" style="772"/>
    <col min="5889" max="5889" width="2.42578125" style="772" customWidth="1"/>
    <col min="5890" max="5890" width="28.7109375" style="772" customWidth="1"/>
    <col min="5891" max="5895" width="16.7109375" style="772" customWidth="1"/>
    <col min="5896" max="5898" width="17.7109375" style="772" customWidth="1"/>
    <col min="5899" max="6144" width="9.140625" style="772"/>
    <col min="6145" max="6145" width="2.42578125" style="772" customWidth="1"/>
    <col min="6146" max="6146" width="28.7109375" style="772" customWidth="1"/>
    <col min="6147" max="6151" width="16.7109375" style="772" customWidth="1"/>
    <col min="6152" max="6154" width="17.7109375" style="772" customWidth="1"/>
    <col min="6155" max="6400" width="9.140625" style="772"/>
    <col min="6401" max="6401" width="2.42578125" style="772" customWidth="1"/>
    <col min="6402" max="6402" width="28.7109375" style="772" customWidth="1"/>
    <col min="6403" max="6407" width="16.7109375" style="772" customWidth="1"/>
    <col min="6408" max="6410" width="17.7109375" style="772" customWidth="1"/>
    <col min="6411" max="6656" width="9.140625" style="772"/>
    <col min="6657" max="6657" width="2.42578125" style="772" customWidth="1"/>
    <col min="6658" max="6658" width="28.7109375" style="772" customWidth="1"/>
    <col min="6659" max="6663" width="16.7109375" style="772" customWidth="1"/>
    <col min="6664" max="6666" width="17.7109375" style="772" customWidth="1"/>
    <col min="6667" max="6912" width="9.140625" style="772"/>
    <col min="6913" max="6913" width="2.42578125" style="772" customWidth="1"/>
    <col min="6914" max="6914" width="28.7109375" style="772" customWidth="1"/>
    <col min="6915" max="6919" width="16.7109375" style="772" customWidth="1"/>
    <col min="6920" max="6922" width="17.7109375" style="772" customWidth="1"/>
    <col min="6923" max="7168" width="9.140625" style="772"/>
    <col min="7169" max="7169" width="2.42578125" style="772" customWidth="1"/>
    <col min="7170" max="7170" width="28.7109375" style="772" customWidth="1"/>
    <col min="7171" max="7175" width="16.7109375" style="772" customWidth="1"/>
    <col min="7176" max="7178" width="17.7109375" style="772" customWidth="1"/>
    <col min="7179" max="7424" width="9.140625" style="772"/>
    <col min="7425" max="7425" width="2.42578125" style="772" customWidth="1"/>
    <col min="7426" max="7426" width="28.7109375" style="772" customWidth="1"/>
    <col min="7427" max="7431" width="16.7109375" style="772" customWidth="1"/>
    <col min="7432" max="7434" width="17.7109375" style="772" customWidth="1"/>
    <col min="7435" max="7680" width="9.140625" style="772"/>
    <col min="7681" max="7681" width="2.42578125" style="772" customWidth="1"/>
    <col min="7682" max="7682" width="28.7109375" style="772" customWidth="1"/>
    <col min="7683" max="7687" width="16.7109375" style="772" customWidth="1"/>
    <col min="7688" max="7690" width="17.7109375" style="772" customWidth="1"/>
    <col min="7691" max="7936" width="9.140625" style="772"/>
    <col min="7937" max="7937" width="2.42578125" style="772" customWidth="1"/>
    <col min="7938" max="7938" width="28.7109375" style="772" customWidth="1"/>
    <col min="7939" max="7943" width="16.7109375" style="772" customWidth="1"/>
    <col min="7944" max="7946" width="17.7109375" style="772" customWidth="1"/>
    <col min="7947" max="8192" width="9.140625" style="772"/>
    <col min="8193" max="8193" width="2.42578125" style="772" customWidth="1"/>
    <col min="8194" max="8194" width="28.7109375" style="772" customWidth="1"/>
    <col min="8195" max="8199" width="16.7109375" style="772" customWidth="1"/>
    <col min="8200" max="8202" width="17.7109375" style="772" customWidth="1"/>
    <col min="8203" max="8448" width="9.140625" style="772"/>
    <col min="8449" max="8449" width="2.42578125" style="772" customWidth="1"/>
    <col min="8450" max="8450" width="28.7109375" style="772" customWidth="1"/>
    <col min="8451" max="8455" width="16.7109375" style="772" customWidth="1"/>
    <col min="8456" max="8458" width="17.7109375" style="772" customWidth="1"/>
    <col min="8459" max="8704" width="9.140625" style="772"/>
    <col min="8705" max="8705" width="2.42578125" style="772" customWidth="1"/>
    <col min="8706" max="8706" width="28.7109375" style="772" customWidth="1"/>
    <col min="8707" max="8711" width="16.7109375" style="772" customWidth="1"/>
    <col min="8712" max="8714" width="17.7109375" style="772" customWidth="1"/>
    <col min="8715" max="8960" width="9.140625" style="772"/>
    <col min="8961" max="8961" width="2.42578125" style="772" customWidth="1"/>
    <col min="8962" max="8962" width="28.7109375" style="772" customWidth="1"/>
    <col min="8963" max="8967" width="16.7109375" style="772" customWidth="1"/>
    <col min="8968" max="8970" width="17.7109375" style="772" customWidth="1"/>
    <col min="8971" max="9216" width="9.140625" style="772"/>
    <col min="9217" max="9217" width="2.42578125" style="772" customWidth="1"/>
    <col min="9218" max="9218" width="28.7109375" style="772" customWidth="1"/>
    <col min="9219" max="9223" width="16.7109375" style="772" customWidth="1"/>
    <col min="9224" max="9226" width="17.7109375" style="772" customWidth="1"/>
    <col min="9227" max="9472" width="9.140625" style="772"/>
    <col min="9473" max="9473" width="2.42578125" style="772" customWidth="1"/>
    <col min="9474" max="9474" width="28.7109375" style="772" customWidth="1"/>
    <col min="9475" max="9479" width="16.7109375" style="772" customWidth="1"/>
    <col min="9480" max="9482" width="17.7109375" style="772" customWidth="1"/>
    <col min="9483" max="9728" width="9.140625" style="772"/>
    <col min="9729" max="9729" width="2.42578125" style="772" customWidth="1"/>
    <col min="9730" max="9730" width="28.7109375" style="772" customWidth="1"/>
    <col min="9731" max="9735" width="16.7109375" style="772" customWidth="1"/>
    <col min="9736" max="9738" width="17.7109375" style="772" customWidth="1"/>
    <col min="9739" max="9984" width="9.140625" style="772"/>
    <col min="9985" max="9985" width="2.42578125" style="772" customWidth="1"/>
    <col min="9986" max="9986" width="28.7109375" style="772" customWidth="1"/>
    <col min="9987" max="9991" width="16.7109375" style="772" customWidth="1"/>
    <col min="9992" max="9994" width="17.7109375" style="772" customWidth="1"/>
    <col min="9995" max="10240" width="9.140625" style="772"/>
    <col min="10241" max="10241" width="2.42578125" style="772" customWidth="1"/>
    <col min="10242" max="10242" width="28.7109375" style="772" customWidth="1"/>
    <col min="10243" max="10247" width="16.7109375" style="772" customWidth="1"/>
    <col min="10248" max="10250" width="17.7109375" style="772" customWidth="1"/>
    <col min="10251" max="10496" width="9.140625" style="772"/>
    <col min="10497" max="10497" width="2.42578125" style="772" customWidth="1"/>
    <col min="10498" max="10498" width="28.7109375" style="772" customWidth="1"/>
    <col min="10499" max="10503" width="16.7109375" style="772" customWidth="1"/>
    <col min="10504" max="10506" width="17.7109375" style="772" customWidth="1"/>
    <col min="10507" max="10752" width="9.140625" style="772"/>
    <col min="10753" max="10753" width="2.42578125" style="772" customWidth="1"/>
    <col min="10754" max="10754" width="28.7109375" style="772" customWidth="1"/>
    <col min="10755" max="10759" width="16.7109375" style="772" customWidth="1"/>
    <col min="10760" max="10762" width="17.7109375" style="772" customWidth="1"/>
    <col min="10763" max="11008" width="9.140625" style="772"/>
    <col min="11009" max="11009" width="2.42578125" style="772" customWidth="1"/>
    <col min="11010" max="11010" width="28.7109375" style="772" customWidth="1"/>
    <col min="11011" max="11015" width="16.7109375" style="772" customWidth="1"/>
    <col min="11016" max="11018" width="17.7109375" style="772" customWidth="1"/>
    <col min="11019" max="11264" width="9.140625" style="772"/>
    <col min="11265" max="11265" width="2.42578125" style="772" customWidth="1"/>
    <col min="11266" max="11266" width="28.7109375" style="772" customWidth="1"/>
    <col min="11267" max="11271" width="16.7109375" style="772" customWidth="1"/>
    <col min="11272" max="11274" width="17.7109375" style="772" customWidth="1"/>
    <col min="11275" max="11520" width="9.140625" style="772"/>
    <col min="11521" max="11521" width="2.42578125" style="772" customWidth="1"/>
    <col min="11522" max="11522" width="28.7109375" style="772" customWidth="1"/>
    <col min="11523" max="11527" width="16.7109375" style="772" customWidth="1"/>
    <col min="11528" max="11530" width="17.7109375" style="772" customWidth="1"/>
    <col min="11531" max="11776" width="9.140625" style="772"/>
    <col min="11777" max="11777" width="2.42578125" style="772" customWidth="1"/>
    <col min="11778" max="11778" width="28.7109375" style="772" customWidth="1"/>
    <col min="11779" max="11783" width="16.7109375" style="772" customWidth="1"/>
    <col min="11784" max="11786" width="17.7109375" style="772" customWidth="1"/>
    <col min="11787" max="12032" width="9.140625" style="772"/>
    <col min="12033" max="12033" width="2.42578125" style="772" customWidth="1"/>
    <col min="12034" max="12034" width="28.7109375" style="772" customWidth="1"/>
    <col min="12035" max="12039" width="16.7109375" style="772" customWidth="1"/>
    <col min="12040" max="12042" width="17.7109375" style="772" customWidth="1"/>
    <col min="12043" max="12288" width="9.140625" style="772"/>
    <col min="12289" max="12289" width="2.42578125" style="772" customWidth="1"/>
    <col min="12290" max="12290" width="28.7109375" style="772" customWidth="1"/>
    <col min="12291" max="12295" width="16.7109375" style="772" customWidth="1"/>
    <col min="12296" max="12298" width="17.7109375" style="772" customWidth="1"/>
    <col min="12299" max="12544" width="9.140625" style="772"/>
    <col min="12545" max="12545" width="2.42578125" style="772" customWidth="1"/>
    <col min="12546" max="12546" width="28.7109375" style="772" customWidth="1"/>
    <col min="12547" max="12551" width="16.7109375" style="772" customWidth="1"/>
    <col min="12552" max="12554" width="17.7109375" style="772" customWidth="1"/>
    <col min="12555" max="12800" width="9.140625" style="772"/>
    <col min="12801" max="12801" width="2.42578125" style="772" customWidth="1"/>
    <col min="12802" max="12802" width="28.7109375" style="772" customWidth="1"/>
    <col min="12803" max="12807" width="16.7109375" style="772" customWidth="1"/>
    <col min="12808" max="12810" width="17.7109375" style="772" customWidth="1"/>
    <col min="12811" max="13056" width="9.140625" style="772"/>
    <col min="13057" max="13057" width="2.42578125" style="772" customWidth="1"/>
    <col min="13058" max="13058" width="28.7109375" style="772" customWidth="1"/>
    <col min="13059" max="13063" width="16.7109375" style="772" customWidth="1"/>
    <col min="13064" max="13066" width="17.7109375" style="772" customWidth="1"/>
    <col min="13067" max="13312" width="9.140625" style="772"/>
    <col min="13313" max="13313" width="2.42578125" style="772" customWidth="1"/>
    <col min="13314" max="13314" width="28.7109375" style="772" customWidth="1"/>
    <col min="13315" max="13319" width="16.7109375" style="772" customWidth="1"/>
    <col min="13320" max="13322" width="17.7109375" style="772" customWidth="1"/>
    <col min="13323" max="13568" width="9.140625" style="772"/>
    <col min="13569" max="13569" width="2.42578125" style="772" customWidth="1"/>
    <col min="13570" max="13570" width="28.7109375" style="772" customWidth="1"/>
    <col min="13571" max="13575" width="16.7109375" style="772" customWidth="1"/>
    <col min="13576" max="13578" width="17.7109375" style="772" customWidth="1"/>
    <col min="13579" max="13824" width="9.140625" style="772"/>
    <col min="13825" max="13825" width="2.42578125" style="772" customWidth="1"/>
    <col min="13826" max="13826" width="28.7109375" style="772" customWidth="1"/>
    <col min="13827" max="13831" width="16.7109375" style="772" customWidth="1"/>
    <col min="13832" max="13834" width="17.7109375" style="772" customWidth="1"/>
    <col min="13835" max="14080" width="9.140625" style="772"/>
    <col min="14081" max="14081" width="2.42578125" style="772" customWidth="1"/>
    <col min="14082" max="14082" width="28.7109375" style="772" customWidth="1"/>
    <col min="14083" max="14087" width="16.7109375" style="772" customWidth="1"/>
    <col min="14088" max="14090" width="17.7109375" style="772" customWidth="1"/>
    <col min="14091" max="14336" width="9.140625" style="772"/>
    <col min="14337" max="14337" width="2.42578125" style="772" customWidth="1"/>
    <col min="14338" max="14338" width="28.7109375" style="772" customWidth="1"/>
    <col min="14339" max="14343" width="16.7109375" style="772" customWidth="1"/>
    <col min="14344" max="14346" width="17.7109375" style="772" customWidth="1"/>
    <col min="14347" max="14592" width="9.140625" style="772"/>
    <col min="14593" max="14593" width="2.42578125" style="772" customWidth="1"/>
    <col min="14594" max="14594" width="28.7109375" style="772" customWidth="1"/>
    <col min="14595" max="14599" width="16.7109375" style="772" customWidth="1"/>
    <col min="14600" max="14602" width="17.7109375" style="772" customWidth="1"/>
    <col min="14603" max="14848" width="9.140625" style="772"/>
    <col min="14849" max="14849" width="2.42578125" style="772" customWidth="1"/>
    <col min="14850" max="14850" width="28.7109375" style="772" customWidth="1"/>
    <col min="14851" max="14855" width="16.7109375" style="772" customWidth="1"/>
    <col min="14856" max="14858" width="17.7109375" style="772" customWidth="1"/>
    <col min="14859" max="15104" width="9.140625" style="772"/>
    <col min="15105" max="15105" width="2.42578125" style="772" customWidth="1"/>
    <col min="15106" max="15106" width="28.7109375" style="772" customWidth="1"/>
    <col min="15107" max="15111" width="16.7109375" style="772" customWidth="1"/>
    <col min="15112" max="15114" width="17.7109375" style="772" customWidth="1"/>
    <col min="15115" max="15360" width="9.140625" style="772"/>
    <col min="15361" max="15361" width="2.42578125" style="772" customWidth="1"/>
    <col min="15362" max="15362" width="28.7109375" style="772" customWidth="1"/>
    <col min="15363" max="15367" width="16.7109375" style="772" customWidth="1"/>
    <col min="15368" max="15370" width="17.7109375" style="772" customWidth="1"/>
    <col min="15371" max="15616" width="9.140625" style="772"/>
    <col min="15617" max="15617" width="2.42578125" style="772" customWidth="1"/>
    <col min="15618" max="15618" width="28.7109375" style="772" customWidth="1"/>
    <col min="15619" max="15623" width="16.7109375" style="772" customWidth="1"/>
    <col min="15624" max="15626" width="17.7109375" style="772" customWidth="1"/>
    <col min="15627" max="15872" width="9.140625" style="772"/>
    <col min="15873" max="15873" width="2.42578125" style="772" customWidth="1"/>
    <col min="15874" max="15874" width="28.7109375" style="772" customWidth="1"/>
    <col min="15875" max="15879" width="16.7109375" style="772" customWidth="1"/>
    <col min="15880" max="15882" width="17.7109375" style="772" customWidth="1"/>
    <col min="15883" max="16128" width="9.140625" style="772"/>
    <col min="16129" max="16129" width="2.42578125" style="772" customWidth="1"/>
    <col min="16130" max="16130" width="28.7109375" style="772" customWidth="1"/>
    <col min="16131" max="16135" width="16.7109375" style="772" customWidth="1"/>
    <col min="16136" max="16138" width="17.7109375" style="772" customWidth="1"/>
    <col min="16139" max="16384" width="9.140625" style="772"/>
  </cols>
  <sheetData>
    <row r="1" spans="1:10" ht="18" x14ac:dyDescent="0.25">
      <c r="A1" s="770"/>
      <c r="B1" s="771"/>
      <c r="C1" s="770"/>
      <c r="D1" s="770"/>
      <c r="E1" s="770"/>
      <c r="F1" s="770"/>
      <c r="G1" s="770"/>
      <c r="H1" s="770"/>
      <c r="I1" s="770"/>
      <c r="J1" s="770"/>
    </row>
    <row r="2" spans="1:10" ht="15.75" x14ac:dyDescent="0.25">
      <c r="A2" s="770"/>
      <c r="B2" s="773" t="s">
        <v>192</v>
      </c>
      <c r="C2" s="774"/>
      <c r="D2" s="774"/>
      <c r="E2" s="774"/>
      <c r="F2" s="774"/>
      <c r="G2" s="774"/>
      <c r="H2" s="774"/>
      <c r="I2" s="774"/>
      <c r="J2" s="774"/>
    </row>
    <row r="3" spans="1:10" ht="15.75" x14ac:dyDescent="0.25">
      <c r="A3" s="770"/>
      <c r="B3" s="773"/>
      <c r="C3" s="774"/>
      <c r="D3" s="774"/>
      <c r="E3" s="774"/>
      <c r="F3" s="774"/>
      <c r="G3" s="774"/>
      <c r="H3" s="774"/>
      <c r="I3" s="774"/>
      <c r="J3" s="774"/>
    </row>
    <row r="4" spans="1:10" x14ac:dyDescent="0.2">
      <c r="A4" s="770"/>
      <c r="B4" s="775"/>
      <c r="C4" s="776"/>
      <c r="D4" s="776"/>
      <c r="E4" s="776"/>
      <c r="F4" s="776"/>
      <c r="G4" s="776"/>
      <c r="H4" s="776"/>
      <c r="I4" s="776"/>
      <c r="J4" s="776"/>
    </row>
    <row r="5" spans="1:10" ht="13.5" thickBot="1" x14ac:dyDescent="0.25">
      <c r="A5" s="770"/>
      <c r="B5" s="770"/>
      <c r="C5" s="770"/>
      <c r="D5" s="770"/>
      <c r="E5" s="770"/>
      <c r="F5" s="770"/>
      <c r="G5" s="770"/>
      <c r="H5" s="770"/>
      <c r="I5" s="770"/>
      <c r="J5" s="777" t="s">
        <v>169</v>
      </c>
    </row>
    <row r="6" spans="1:10" ht="15.75" thickBot="1" x14ac:dyDescent="0.3">
      <c r="A6" s="770"/>
      <c r="B6" s="778" t="s">
        <v>193</v>
      </c>
      <c r="C6" s="779" t="s">
        <v>194</v>
      </c>
      <c r="D6" s="780" t="s">
        <v>195</v>
      </c>
      <c r="E6" s="780" t="s">
        <v>196</v>
      </c>
      <c r="F6" s="780" t="s">
        <v>197</v>
      </c>
      <c r="G6" s="781" t="s">
        <v>198</v>
      </c>
      <c r="H6" s="782" t="s">
        <v>199</v>
      </c>
      <c r="I6" s="782" t="s">
        <v>200</v>
      </c>
      <c r="J6" s="782" t="s">
        <v>201</v>
      </c>
    </row>
    <row r="7" spans="1:10" x14ac:dyDescent="0.2">
      <c r="A7" s="770"/>
      <c r="B7" s="783" t="s">
        <v>202</v>
      </c>
      <c r="C7" s="784">
        <v>0</v>
      </c>
      <c r="D7" s="785">
        <v>0</v>
      </c>
      <c r="E7" s="785">
        <v>0</v>
      </c>
      <c r="F7" s="785">
        <v>0</v>
      </c>
      <c r="G7" s="786">
        <v>0</v>
      </c>
      <c r="H7" s="787">
        <v>0</v>
      </c>
      <c r="I7" s="787">
        <v>0</v>
      </c>
      <c r="J7" s="787">
        <v>0</v>
      </c>
    </row>
    <row r="8" spans="1:10" x14ac:dyDescent="0.2">
      <c r="A8" s="770"/>
      <c r="B8" s="788" t="s">
        <v>203</v>
      </c>
      <c r="C8" s="789">
        <v>1685985</v>
      </c>
      <c r="D8" s="790">
        <v>22847440</v>
      </c>
      <c r="E8" s="790">
        <v>23201717</v>
      </c>
      <c r="F8" s="790">
        <v>116530</v>
      </c>
      <c r="G8" s="791">
        <v>1309008</v>
      </c>
      <c r="H8" s="792">
        <v>49160680</v>
      </c>
      <c r="I8" s="792">
        <v>3091000</v>
      </c>
      <c r="J8" s="792">
        <v>52251680</v>
      </c>
    </row>
    <row r="9" spans="1:10" x14ac:dyDescent="0.2">
      <c r="A9" s="770"/>
      <c r="B9" s="793" t="s">
        <v>204</v>
      </c>
      <c r="C9" s="789">
        <v>627262</v>
      </c>
      <c r="D9" s="790">
        <v>12308724</v>
      </c>
      <c r="E9" s="790">
        <v>12377927</v>
      </c>
      <c r="F9" s="790">
        <v>44178</v>
      </c>
      <c r="G9" s="791">
        <v>677000</v>
      </c>
      <c r="H9" s="792">
        <v>26035091</v>
      </c>
      <c r="I9" s="792">
        <v>871360</v>
      </c>
      <c r="J9" s="792">
        <v>26906451</v>
      </c>
    </row>
    <row r="10" spans="1:10" x14ac:dyDescent="0.2">
      <c r="A10" s="770"/>
      <c r="B10" s="793" t="s">
        <v>205</v>
      </c>
      <c r="C10" s="789">
        <v>525292</v>
      </c>
      <c r="D10" s="790">
        <v>10605317</v>
      </c>
      <c r="E10" s="790">
        <v>11342964</v>
      </c>
      <c r="F10" s="790">
        <v>53915</v>
      </c>
      <c r="G10" s="791">
        <v>595041</v>
      </c>
      <c r="H10" s="787">
        <f>SUM(C10:G10)</f>
        <v>23122529</v>
      </c>
      <c r="I10" s="787">
        <v>202800</v>
      </c>
      <c r="J10" s="787">
        <f>SUM(H10+I10)</f>
        <v>23325329</v>
      </c>
    </row>
    <row r="11" spans="1:10" x14ac:dyDescent="0.2">
      <c r="A11" s="770"/>
      <c r="B11" s="793" t="s">
        <v>206</v>
      </c>
      <c r="C11" s="794">
        <v>31.156300000000002</v>
      </c>
      <c r="D11" s="795">
        <v>46.417999999999999</v>
      </c>
      <c r="E11" s="795">
        <v>48.888500000000001</v>
      </c>
      <c r="F11" s="795">
        <v>46.267600000000002</v>
      </c>
      <c r="G11" s="796">
        <v>45.4574</v>
      </c>
      <c r="H11" s="797">
        <v>47.034599999999998</v>
      </c>
      <c r="I11" s="797">
        <v>6.5609999999999999</v>
      </c>
      <c r="J11" s="797">
        <v>44.640300000000003</v>
      </c>
    </row>
    <row r="12" spans="1:10" x14ac:dyDescent="0.2">
      <c r="A12" s="770"/>
      <c r="B12" s="798" t="s">
        <v>207</v>
      </c>
      <c r="C12" s="794">
        <v>83.743399999999994</v>
      </c>
      <c r="D12" s="795">
        <v>86.161000000000001</v>
      </c>
      <c r="E12" s="795">
        <v>91.638599999999997</v>
      </c>
      <c r="F12" s="795">
        <v>122.04170000000001</v>
      </c>
      <c r="G12" s="796">
        <v>87.893900000000002</v>
      </c>
      <c r="H12" s="797">
        <v>88.812899999999999</v>
      </c>
      <c r="I12" s="797">
        <v>23.274000000000001</v>
      </c>
      <c r="J12" s="797">
        <v>86.6905</v>
      </c>
    </row>
    <row r="13" spans="1:10" x14ac:dyDescent="0.2">
      <c r="A13" s="770"/>
      <c r="B13" s="799" t="s">
        <v>208</v>
      </c>
      <c r="C13" s="800">
        <v>0</v>
      </c>
      <c r="D13" s="801">
        <v>0</v>
      </c>
      <c r="E13" s="801">
        <v>0</v>
      </c>
      <c r="F13" s="801">
        <v>0</v>
      </c>
      <c r="G13" s="802">
        <v>0</v>
      </c>
      <c r="H13" s="803">
        <v>0</v>
      </c>
      <c r="I13" s="803">
        <v>0</v>
      </c>
      <c r="J13" s="803">
        <v>0</v>
      </c>
    </row>
    <row r="14" spans="1:10" x14ac:dyDescent="0.2">
      <c r="A14" s="770"/>
      <c r="B14" s="788" t="s">
        <v>203</v>
      </c>
      <c r="C14" s="789">
        <v>28435</v>
      </c>
      <c r="D14" s="790">
        <v>46556</v>
      </c>
      <c r="E14" s="790">
        <v>15643</v>
      </c>
      <c r="F14" s="790">
        <v>366</v>
      </c>
      <c r="G14" s="791">
        <v>0</v>
      </c>
      <c r="H14" s="792">
        <v>91000</v>
      </c>
      <c r="I14" s="792">
        <v>0</v>
      </c>
      <c r="J14" s="792">
        <v>91000</v>
      </c>
    </row>
    <row r="15" spans="1:10" x14ac:dyDescent="0.2">
      <c r="A15" s="770"/>
      <c r="B15" s="793" t="s">
        <v>204</v>
      </c>
      <c r="C15" s="789">
        <v>14659</v>
      </c>
      <c r="D15" s="790">
        <v>23332</v>
      </c>
      <c r="E15" s="790">
        <v>7937</v>
      </c>
      <c r="F15" s="790">
        <v>198</v>
      </c>
      <c r="G15" s="791">
        <v>0</v>
      </c>
      <c r="H15" s="792">
        <v>46126</v>
      </c>
      <c r="I15" s="792">
        <v>0</v>
      </c>
      <c r="J15" s="792">
        <v>46126</v>
      </c>
    </row>
    <row r="16" spans="1:10" x14ac:dyDescent="0.2">
      <c r="A16" s="770"/>
      <c r="B16" s="793" t="s">
        <v>205</v>
      </c>
      <c r="C16" s="789">
        <v>9726</v>
      </c>
      <c r="D16" s="790">
        <v>15148</v>
      </c>
      <c r="E16" s="790">
        <v>4409</v>
      </c>
      <c r="F16" s="790">
        <v>98</v>
      </c>
      <c r="G16" s="791">
        <v>0</v>
      </c>
      <c r="H16" s="787">
        <f>SUM(C16:G16)</f>
        <v>29381</v>
      </c>
      <c r="I16" s="787">
        <v>0</v>
      </c>
      <c r="J16" s="787">
        <v>29381</v>
      </c>
    </row>
    <row r="17" spans="1:10" x14ac:dyDescent="0.2">
      <c r="A17" s="770"/>
      <c r="B17" s="793" t="s">
        <v>206</v>
      </c>
      <c r="C17" s="794">
        <v>34.206299999999999</v>
      </c>
      <c r="D17" s="795">
        <v>32.537300000000002</v>
      </c>
      <c r="E17" s="795">
        <v>28.184200000000001</v>
      </c>
      <c r="F17" s="795">
        <v>26.776</v>
      </c>
      <c r="G17" s="796">
        <v>0</v>
      </c>
      <c r="H17" s="797">
        <v>32.287300000000002</v>
      </c>
      <c r="I17" s="797">
        <v>0</v>
      </c>
      <c r="J17" s="797">
        <v>32.287300000000002</v>
      </c>
    </row>
    <row r="18" spans="1:10" x14ac:dyDescent="0.2">
      <c r="A18" s="770"/>
      <c r="B18" s="798" t="s">
        <v>207</v>
      </c>
      <c r="C18" s="794">
        <v>66.352099999999993</v>
      </c>
      <c r="D18" s="795">
        <v>64.923900000000003</v>
      </c>
      <c r="E18" s="795">
        <v>55.548099999999998</v>
      </c>
      <c r="F18" s="795">
        <v>49.494900000000001</v>
      </c>
      <c r="G18" s="796">
        <v>0</v>
      </c>
      <c r="H18" s="797">
        <v>63.698300000000003</v>
      </c>
      <c r="I18" s="797">
        <v>0</v>
      </c>
      <c r="J18" s="797">
        <v>63.698300000000003</v>
      </c>
    </row>
    <row r="19" spans="1:10" x14ac:dyDescent="0.2">
      <c r="A19" s="770"/>
      <c r="B19" s="799" t="s">
        <v>209</v>
      </c>
      <c r="C19" s="800">
        <v>0</v>
      </c>
      <c r="D19" s="801">
        <v>0</v>
      </c>
      <c r="E19" s="801">
        <v>0</v>
      </c>
      <c r="F19" s="801">
        <v>0</v>
      </c>
      <c r="G19" s="802">
        <v>0</v>
      </c>
      <c r="H19" s="803">
        <v>0</v>
      </c>
      <c r="I19" s="803">
        <v>0</v>
      </c>
      <c r="J19" s="803">
        <v>0</v>
      </c>
    </row>
    <row r="20" spans="1:10" x14ac:dyDescent="0.2">
      <c r="A20" s="770"/>
      <c r="B20" s="788" t="s">
        <v>203</v>
      </c>
      <c r="C20" s="789">
        <v>120150</v>
      </c>
      <c r="D20" s="790">
        <v>129850</v>
      </c>
      <c r="E20" s="790">
        <v>0</v>
      </c>
      <c r="F20" s="790">
        <v>0</v>
      </c>
      <c r="G20" s="791">
        <v>0</v>
      </c>
      <c r="H20" s="792">
        <v>250000</v>
      </c>
      <c r="I20" s="792">
        <v>0</v>
      </c>
      <c r="J20" s="792">
        <v>250000</v>
      </c>
    </row>
    <row r="21" spans="1:10" x14ac:dyDescent="0.2">
      <c r="A21" s="770"/>
      <c r="B21" s="793" t="s">
        <v>204</v>
      </c>
      <c r="C21" s="789">
        <v>64950</v>
      </c>
      <c r="D21" s="790">
        <v>62600</v>
      </c>
      <c r="E21" s="790">
        <v>0</v>
      </c>
      <c r="F21" s="790">
        <v>0</v>
      </c>
      <c r="G21" s="791">
        <v>0</v>
      </c>
      <c r="H21" s="792">
        <v>127550</v>
      </c>
      <c r="I21" s="792">
        <v>0</v>
      </c>
      <c r="J21" s="792">
        <v>127550</v>
      </c>
    </row>
    <row r="22" spans="1:10" x14ac:dyDescent="0.2">
      <c r="A22" s="770"/>
      <c r="B22" s="793" t="s">
        <v>205</v>
      </c>
      <c r="C22" s="789">
        <v>64516</v>
      </c>
      <c r="D22" s="790">
        <v>24787</v>
      </c>
      <c r="E22" s="790">
        <v>0</v>
      </c>
      <c r="F22" s="790">
        <v>0</v>
      </c>
      <c r="G22" s="791">
        <v>0</v>
      </c>
      <c r="H22" s="787">
        <f>SUM(C22:G22)</f>
        <v>89303</v>
      </c>
      <c r="I22" s="787">
        <v>0</v>
      </c>
      <c r="J22" s="787">
        <v>89303</v>
      </c>
    </row>
    <row r="23" spans="1:10" x14ac:dyDescent="0.2">
      <c r="A23" s="770"/>
      <c r="B23" s="793" t="s">
        <v>206</v>
      </c>
      <c r="C23" s="794">
        <v>53.696100000000001</v>
      </c>
      <c r="D23" s="795">
        <v>19.088899999999999</v>
      </c>
      <c r="E23" s="795">
        <v>0</v>
      </c>
      <c r="F23" s="795">
        <v>0</v>
      </c>
      <c r="G23" s="796">
        <v>0</v>
      </c>
      <c r="H23" s="797">
        <v>35.7211</v>
      </c>
      <c r="I23" s="797">
        <v>0</v>
      </c>
      <c r="J23" s="797">
        <v>35.7211</v>
      </c>
    </row>
    <row r="24" spans="1:10" x14ac:dyDescent="0.2">
      <c r="A24" s="770"/>
      <c r="B24" s="798" t="s">
        <v>207</v>
      </c>
      <c r="C24" s="794">
        <v>99.331599999999995</v>
      </c>
      <c r="D24" s="795">
        <v>39.595799999999997</v>
      </c>
      <c r="E24" s="795">
        <v>0</v>
      </c>
      <c r="F24" s="795">
        <v>0</v>
      </c>
      <c r="G24" s="796">
        <v>0</v>
      </c>
      <c r="H24" s="797">
        <v>70.013999999999996</v>
      </c>
      <c r="I24" s="797">
        <v>0</v>
      </c>
      <c r="J24" s="797">
        <v>70.013999999999996</v>
      </c>
    </row>
    <row r="25" spans="1:10" x14ac:dyDescent="0.2">
      <c r="A25" s="770"/>
      <c r="B25" s="799" t="s">
        <v>210</v>
      </c>
      <c r="C25" s="800">
        <v>0</v>
      </c>
      <c r="D25" s="801">
        <v>0</v>
      </c>
      <c r="E25" s="801">
        <v>0</v>
      </c>
      <c r="F25" s="801">
        <v>0</v>
      </c>
      <c r="G25" s="802">
        <v>0</v>
      </c>
      <c r="H25" s="803">
        <v>0</v>
      </c>
      <c r="I25" s="803">
        <v>0</v>
      </c>
      <c r="J25" s="803">
        <v>0</v>
      </c>
    </row>
    <row r="26" spans="1:10" x14ac:dyDescent="0.2">
      <c r="A26" s="770"/>
      <c r="B26" s="788" t="s">
        <v>203</v>
      </c>
      <c r="C26" s="789">
        <v>139148</v>
      </c>
      <c r="D26" s="790">
        <v>23237</v>
      </c>
      <c r="E26" s="790">
        <v>747</v>
      </c>
      <c r="F26" s="790">
        <v>798</v>
      </c>
      <c r="G26" s="791">
        <v>0</v>
      </c>
      <c r="H26" s="792">
        <v>163930</v>
      </c>
      <c r="I26" s="792">
        <v>0</v>
      </c>
      <c r="J26" s="792">
        <v>163930</v>
      </c>
    </row>
    <row r="27" spans="1:10" x14ac:dyDescent="0.2">
      <c r="A27" s="770"/>
      <c r="B27" s="793" t="s">
        <v>204</v>
      </c>
      <c r="C27" s="789">
        <v>72146</v>
      </c>
      <c r="D27" s="790">
        <v>11105</v>
      </c>
      <c r="E27" s="790">
        <v>0</v>
      </c>
      <c r="F27" s="790">
        <v>578</v>
      </c>
      <c r="G27" s="791">
        <v>0</v>
      </c>
      <c r="H27" s="792">
        <v>83829</v>
      </c>
      <c r="I27" s="792">
        <v>0</v>
      </c>
      <c r="J27" s="792">
        <v>83829</v>
      </c>
    </row>
    <row r="28" spans="1:10" x14ac:dyDescent="0.2">
      <c r="A28" s="770"/>
      <c r="B28" s="793" t="s">
        <v>205</v>
      </c>
      <c r="C28" s="789">
        <v>34432</v>
      </c>
      <c r="D28" s="790">
        <v>3751</v>
      </c>
      <c r="E28" s="790">
        <v>0</v>
      </c>
      <c r="F28" s="790">
        <v>312</v>
      </c>
      <c r="G28" s="791">
        <v>0</v>
      </c>
      <c r="H28" s="787">
        <f>SUM(C28:G28)</f>
        <v>38495</v>
      </c>
      <c r="I28" s="787">
        <v>0</v>
      </c>
      <c r="J28" s="787">
        <v>38495</v>
      </c>
    </row>
    <row r="29" spans="1:10" x14ac:dyDescent="0.2">
      <c r="A29" s="770"/>
      <c r="B29" s="793" t="s">
        <v>206</v>
      </c>
      <c r="C29" s="794">
        <v>24.745200000000001</v>
      </c>
      <c r="D29" s="795">
        <v>16.141999999999999</v>
      </c>
      <c r="E29" s="795">
        <v>0</v>
      </c>
      <c r="F29" s="795">
        <v>39.048900000000003</v>
      </c>
      <c r="G29" s="796">
        <v>0</v>
      </c>
      <c r="H29" s="797">
        <v>23.482600000000001</v>
      </c>
      <c r="I29" s="797">
        <v>0</v>
      </c>
      <c r="J29" s="797">
        <v>23.482600000000001</v>
      </c>
    </row>
    <row r="30" spans="1:10" x14ac:dyDescent="0.2">
      <c r="A30" s="770"/>
      <c r="B30" s="798" t="s">
        <v>207</v>
      </c>
      <c r="C30" s="794">
        <v>47.726100000000002</v>
      </c>
      <c r="D30" s="795">
        <v>33.776800000000001</v>
      </c>
      <c r="E30" s="795">
        <v>0</v>
      </c>
      <c r="F30" s="795">
        <v>53.911799999999999</v>
      </c>
      <c r="G30" s="796">
        <v>0</v>
      </c>
      <c r="H30" s="797">
        <v>45.920900000000003</v>
      </c>
      <c r="I30" s="797">
        <v>0</v>
      </c>
      <c r="J30" s="797">
        <v>45.920900000000003</v>
      </c>
    </row>
    <row r="31" spans="1:10" x14ac:dyDescent="0.2">
      <c r="A31" s="770"/>
      <c r="B31" s="799" t="s">
        <v>211</v>
      </c>
      <c r="C31" s="800">
        <v>0</v>
      </c>
      <c r="D31" s="801">
        <v>0</v>
      </c>
      <c r="E31" s="801">
        <v>0</v>
      </c>
      <c r="F31" s="801">
        <v>0</v>
      </c>
      <c r="G31" s="802">
        <v>0</v>
      </c>
      <c r="H31" s="803">
        <v>0</v>
      </c>
      <c r="I31" s="803">
        <v>0</v>
      </c>
      <c r="J31" s="803">
        <v>0</v>
      </c>
    </row>
    <row r="32" spans="1:10" x14ac:dyDescent="0.2">
      <c r="A32" s="770"/>
      <c r="B32" s="788" t="s">
        <v>203</v>
      </c>
      <c r="C32" s="789">
        <v>75390</v>
      </c>
      <c r="D32" s="790">
        <v>16357</v>
      </c>
      <c r="E32" s="790">
        <v>475</v>
      </c>
      <c r="F32" s="790">
        <v>798</v>
      </c>
      <c r="G32" s="791">
        <v>0</v>
      </c>
      <c r="H32" s="792">
        <v>93020</v>
      </c>
      <c r="I32" s="792">
        <v>0</v>
      </c>
      <c r="J32" s="792">
        <v>93020</v>
      </c>
    </row>
    <row r="33" spans="1:10" x14ac:dyDescent="0.2">
      <c r="A33" s="770"/>
      <c r="B33" s="793" t="s">
        <v>204</v>
      </c>
      <c r="C33" s="789">
        <v>35543</v>
      </c>
      <c r="D33" s="790">
        <v>7281</v>
      </c>
      <c r="E33" s="790">
        <v>0</v>
      </c>
      <c r="F33" s="790">
        <v>200</v>
      </c>
      <c r="G33" s="791">
        <v>0</v>
      </c>
      <c r="H33" s="792">
        <v>43024</v>
      </c>
      <c r="I33" s="792">
        <v>0</v>
      </c>
      <c r="J33" s="792">
        <v>43024</v>
      </c>
    </row>
    <row r="34" spans="1:10" x14ac:dyDescent="0.2">
      <c r="A34" s="770"/>
      <c r="B34" s="793" t="s">
        <v>205</v>
      </c>
      <c r="C34" s="789">
        <v>13336</v>
      </c>
      <c r="D34" s="790">
        <v>2019</v>
      </c>
      <c r="E34" s="790">
        <v>0</v>
      </c>
      <c r="F34" s="790">
        <v>217</v>
      </c>
      <c r="G34" s="791">
        <v>0</v>
      </c>
      <c r="H34" s="787">
        <f>SUM(C34:G34)</f>
        <v>15572</v>
      </c>
      <c r="I34" s="787">
        <v>0</v>
      </c>
      <c r="J34" s="787">
        <v>15571.81</v>
      </c>
    </row>
    <row r="35" spans="1:10" x14ac:dyDescent="0.2">
      <c r="A35" s="770"/>
      <c r="B35" s="793" t="s">
        <v>206</v>
      </c>
      <c r="C35" s="794">
        <v>17.6891</v>
      </c>
      <c r="D35" s="795">
        <v>12.345599999999999</v>
      </c>
      <c r="E35" s="795">
        <v>0</v>
      </c>
      <c r="F35" s="795">
        <v>27.1416</v>
      </c>
      <c r="G35" s="796">
        <v>0</v>
      </c>
      <c r="H35" s="797">
        <v>16.740300000000001</v>
      </c>
      <c r="I35" s="797">
        <v>0</v>
      </c>
      <c r="J35" s="797">
        <v>16.740300000000001</v>
      </c>
    </row>
    <row r="36" spans="1:10" x14ac:dyDescent="0.2">
      <c r="A36" s="770"/>
      <c r="B36" s="798" t="s">
        <v>207</v>
      </c>
      <c r="C36" s="794">
        <v>37.520299999999999</v>
      </c>
      <c r="D36" s="795">
        <v>27.7348</v>
      </c>
      <c r="E36" s="795">
        <v>0</v>
      </c>
      <c r="F36" s="795">
        <v>108.295</v>
      </c>
      <c r="G36" s="796">
        <v>0</v>
      </c>
      <c r="H36" s="797">
        <v>36.193300000000001</v>
      </c>
      <c r="I36" s="797">
        <v>0</v>
      </c>
      <c r="J36" s="797">
        <v>36.193300000000001</v>
      </c>
    </row>
    <row r="37" spans="1:10" x14ac:dyDescent="0.2">
      <c r="A37" s="770"/>
      <c r="B37" s="799" t="s">
        <v>212</v>
      </c>
      <c r="C37" s="800">
        <v>0</v>
      </c>
      <c r="D37" s="801">
        <v>0</v>
      </c>
      <c r="E37" s="801">
        <v>0</v>
      </c>
      <c r="F37" s="801">
        <v>0</v>
      </c>
      <c r="G37" s="802">
        <v>0</v>
      </c>
      <c r="H37" s="803">
        <v>0</v>
      </c>
      <c r="I37" s="803">
        <v>0</v>
      </c>
      <c r="J37" s="803">
        <v>0</v>
      </c>
    </row>
    <row r="38" spans="1:10" x14ac:dyDescent="0.2">
      <c r="A38" s="770"/>
      <c r="B38" s="788" t="s">
        <v>203</v>
      </c>
      <c r="C38" s="789">
        <v>0</v>
      </c>
      <c r="D38" s="790">
        <v>5000</v>
      </c>
      <c r="E38" s="790">
        <v>126800</v>
      </c>
      <c r="F38" s="790">
        <v>0</v>
      </c>
      <c r="G38" s="791">
        <v>0</v>
      </c>
      <c r="H38" s="792">
        <v>131800</v>
      </c>
      <c r="I38" s="792">
        <v>0</v>
      </c>
      <c r="J38" s="792">
        <v>131800</v>
      </c>
    </row>
    <row r="39" spans="1:10" x14ac:dyDescent="0.2">
      <c r="A39" s="770"/>
      <c r="B39" s="793" t="s">
        <v>204</v>
      </c>
      <c r="C39" s="789">
        <v>0</v>
      </c>
      <c r="D39" s="790">
        <v>2500</v>
      </c>
      <c r="E39" s="790">
        <v>56270</v>
      </c>
      <c r="F39" s="790">
        <v>0</v>
      </c>
      <c r="G39" s="791">
        <v>0</v>
      </c>
      <c r="H39" s="792">
        <v>58770</v>
      </c>
      <c r="I39" s="792">
        <v>0</v>
      </c>
      <c r="J39" s="792">
        <v>58770</v>
      </c>
    </row>
    <row r="40" spans="1:10" x14ac:dyDescent="0.2">
      <c r="A40" s="770"/>
      <c r="B40" s="793" t="s">
        <v>205</v>
      </c>
      <c r="C40" s="789">
        <v>0</v>
      </c>
      <c r="D40" s="790">
        <v>606</v>
      </c>
      <c r="E40" s="790">
        <v>44816</v>
      </c>
      <c r="F40" s="790">
        <v>0</v>
      </c>
      <c r="G40" s="791">
        <v>0</v>
      </c>
      <c r="H40" s="787">
        <f>SUM(C40:G40)</f>
        <v>45422</v>
      </c>
      <c r="I40" s="787">
        <v>0</v>
      </c>
      <c r="J40" s="787">
        <v>45422</v>
      </c>
    </row>
    <row r="41" spans="1:10" x14ac:dyDescent="0.2">
      <c r="A41" s="770"/>
      <c r="B41" s="793" t="s">
        <v>206</v>
      </c>
      <c r="C41" s="794">
        <v>0</v>
      </c>
      <c r="D41" s="795">
        <v>12.1218</v>
      </c>
      <c r="E41" s="795">
        <v>35.343600000000002</v>
      </c>
      <c r="F41" s="795">
        <v>0</v>
      </c>
      <c r="G41" s="796">
        <v>0</v>
      </c>
      <c r="H41" s="797">
        <v>34.462699999999998</v>
      </c>
      <c r="I41" s="797">
        <v>0</v>
      </c>
      <c r="J41" s="797">
        <v>34.462699999999998</v>
      </c>
    </row>
    <row r="42" spans="1:10" ht="13.5" thickBot="1" x14ac:dyDescent="0.25">
      <c r="A42" s="770"/>
      <c r="B42" s="804" t="s">
        <v>207</v>
      </c>
      <c r="C42" s="805">
        <v>0</v>
      </c>
      <c r="D42" s="806">
        <v>24.243600000000001</v>
      </c>
      <c r="E42" s="806">
        <v>79.644099999999995</v>
      </c>
      <c r="F42" s="806">
        <v>0</v>
      </c>
      <c r="G42" s="807">
        <v>0</v>
      </c>
      <c r="H42" s="808">
        <v>77.287400000000005</v>
      </c>
      <c r="I42" s="808">
        <v>0</v>
      </c>
      <c r="J42" s="808">
        <v>77.287400000000005</v>
      </c>
    </row>
    <row r="43" spans="1:10" x14ac:dyDescent="0.2">
      <c r="A43" s="770"/>
      <c r="B43" s="783" t="s">
        <v>213</v>
      </c>
      <c r="C43" s="789">
        <v>0</v>
      </c>
      <c r="D43" s="790">
        <v>0</v>
      </c>
      <c r="E43" s="790">
        <v>0</v>
      </c>
      <c r="F43" s="790">
        <v>0</v>
      </c>
      <c r="G43" s="791">
        <v>0</v>
      </c>
      <c r="H43" s="809">
        <v>0</v>
      </c>
      <c r="I43" s="809">
        <v>0</v>
      </c>
      <c r="J43" s="809">
        <v>0</v>
      </c>
    </row>
    <row r="44" spans="1:10" x14ac:dyDescent="0.2">
      <c r="A44" s="770"/>
      <c r="B44" s="788" t="s">
        <v>203</v>
      </c>
      <c r="C44" s="789">
        <v>2049108</v>
      </c>
      <c r="D44" s="790">
        <v>23068440</v>
      </c>
      <c r="E44" s="790">
        <v>23345382</v>
      </c>
      <c r="F44" s="790">
        <v>118492</v>
      </c>
      <c r="G44" s="791">
        <v>1309008</v>
      </c>
      <c r="H44" s="792">
        <v>49890430</v>
      </c>
      <c r="I44" s="792">
        <v>3091000</v>
      </c>
      <c r="J44" s="792">
        <v>52981430</v>
      </c>
    </row>
    <row r="45" spans="1:10" x14ac:dyDescent="0.2">
      <c r="A45" s="770"/>
      <c r="B45" s="793" t="s">
        <v>204</v>
      </c>
      <c r="C45" s="789">
        <v>814560</v>
      </c>
      <c r="D45" s="790">
        <v>12415542</v>
      </c>
      <c r="E45" s="790">
        <v>12442134</v>
      </c>
      <c r="F45" s="790">
        <v>45154</v>
      </c>
      <c r="G45" s="791">
        <v>677000</v>
      </c>
      <c r="H45" s="792">
        <v>26394390</v>
      </c>
      <c r="I45" s="792">
        <v>871360</v>
      </c>
      <c r="J45" s="792">
        <v>27265750</v>
      </c>
    </row>
    <row r="46" spans="1:10" x14ac:dyDescent="0.2">
      <c r="A46" s="770"/>
      <c r="B46" s="783" t="s">
        <v>205</v>
      </c>
      <c r="C46" s="784">
        <f t="shared" ref="C46:I46" si="0">SUM(C10+C16+C22+C28+C34+C40)</f>
        <v>647302</v>
      </c>
      <c r="D46" s="785">
        <f t="shared" si="0"/>
        <v>10651628</v>
      </c>
      <c r="E46" s="785">
        <f t="shared" si="0"/>
        <v>11392189</v>
      </c>
      <c r="F46" s="785">
        <f t="shared" si="0"/>
        <v>54542</v>
      </c>
      <c r="G46" s="786">
        <f t="shared" si="0"/>
        <v>595041</v>
      </c>
      <c r="H46" s="784">
        <f t="shared" si="0"/>
        <v>23340702</v>
      </c>
      <c r="I46" s="784">
        <f t="shared" si="0"/>
        <v>202800</v>
      </c>
      <c r="J46" s="787">
        <f>SUM(H46:I46)</f>
        <v>23543502</v>
      </c>
    </row>
    <row r="47" spans="1:10" x14ac:dyDescent="0.2">
      <c r="A47" s="770"/>
      <c r="B47" s="793" t="s">
        <v>206</v>
      </c>
      <c r="C47" s="794">
        <v>31.589400000000001</v>
      </c>
      <c r="D47" s="795">
        <v>46.173999999999999</v>
      </c>
      <c r="E47" s="795">
        <v>48.798499999999997</v>
      </c>
      <c r="F47" s="795">
        <v>46.029899999999998</v>
      </c>
      <c r="G47" s="796">
        <v>45.4574</v>
      </c>
      <c r="H47" s="794">
        <v>46.783900000000003</v>
      </c>
      <c r="I47" s="794">
        <v>6.5609999999999999</v>
      </c>
      <c r="J47" s="797">
        <v>44.4373</v>
      </c>
    </row>
    <row r="48" spans="1:10" ht="13.5" thickBot="1" x14ac:dyDescent="0.25">
      <c r="A48" s="770"/>
      <c r="B48" s="804" t="s">
        <v>207</v>
      </c>
      <c r="C48" s="805">
        <v>79.466399999999993</v>
      </c>
      <c r="D48" s="806">
        <v>85.792699999999996</v>
      </c>
      <c r="E48" s="806">
        <v>91.561400000000006</v>
      </c>
      <c r="F48" s="806">
        <v>120.7906</v>
      </c>
      <c r="G48" s="807">
        <v>87.893900000000002</v>
      </c>
      <c r="H48" s="808">
        <v>88.430499999999995</v>
      </c>
      <c r="I48" s="808">
        <v>23.274000000000001</v>
      </c>
      <c r="J48" s="808">
        <v>86.348299999999995</v>
      </c>
    </row>
    <row r="49" spans="1:10" x14ac:dyDescent="0.2">
      <c r="A49" s="770"/>
      <c r="B49" s="783" t="s">
        <v>214</v>
      </c>
      <c r="C49" s="810">
        <v>0</v>
      </c>
      <c r="D49" s="811">
        <v>0</v>
      </c>
      <c r="E49" s="811">
        <v>0</v>
      </c>
      <c r="F49" s="811">
        <v>0</v>
      </c>
      <c r="G49" s="812">
        <v>0</v>
      </c>
      <c r="H49" s="792">
        <v>0</v>
      </c>
      <c r="I49" s="792">
        <v>0</v>
      </c>
      <c r="J49" s="792">
        <v>0</v>
      </c>
    </row>
    <row r="50" spans="1:10" x14ac:dyDescent="0.2">
      <c r="A50" s="770"/>
      <c r="B50" s="788" t="s">
        <v>203</v>
      </c>
      <c r="C50" s="789">
        <v>3510550</v>
      </c>
      <c r="D50" s="790">
        <v>7837131</v>
      </c>
      <c r="E50" s="790">
        <v>53192719</v>
      </c>
      <c r="F50" s="790">
        <v>214133</v>
      </c>
      <c r="G50" s="791">
        <v>1566763</v>
      </c>
      <c r="H50" s="792">
        <v>66321296</v>
      </c>
      <c r="I50" s="792">
        <v>0</v>
      </c>
      <c r="J50" s="792">
        <v>66321296</v>
      </c>
    </row>
    <row r="51" spans="1:10" x14ac:dyDescent="0.2">
      <c r="A51" s="770"/>
      <c r="B51" s="793" t="s">
        <v>204</v>
      </c>
      <c r="C51" s="789">
        <v>1694428</v>
      </c>
      <c r="D51" s="790">
        <v>3994662</v>
      </c>
      <c r="E51" s="790">
        <v>27540339</v>
      </c>
      <c r="F51" s="790">
        <v>136344</v>
      </c>
      <c r="G51" s="791">
        <v>776758</v>
      </c>
      <c r="H51" s="792">
        <v>34142531</v>
      </c>
      <c r="I51" s="792">
        <v>0</v>
      </c>
      <c r="J51" s="792">
        <v>34142531</v>
      </c>
    </row>
    <row r="52" spans="1:10" x14ac:dyDescent="0.2">
      <c r="A52" s="770"/>
      <c r="B52" s="783" t="s">
        <v>205</v>
      </c>
      <c r="C52" s="784">
        <v>1271272</v>
      </c>
      <c r="D52" s="785">
        <v>3139233</v>
      </c>
      <c r="E52" s="785">
        <v>25670333</v>
      </c>
      <c r="F52" s="785">
        <v>191940</v>
      </c>
      <c r="G52" s="786">
        <v>866644</v>
      </c>
      <c r="H52" s="787">
        <f>SUM(C52:G52)</f>
        <v>31139422</v>
      </c>
      <c r="I52" s="787">
        <v>0</v>
      </c>
      <c r="J52" s="787">
        <f>SUM(H52:I52)</f>
        <v>31139422</v>
      </c>
    </row>
    <row r="53" spans="1:10" x14ac:dyDescent="0.2">
      <c r="A53" s="770"/>
      <c r="B53" s="793" t="s">
        <v>206</v>
      </c>
      <c r="C53" s="794">
        <v>36.212899999999998</v>
      </c>
      <c r="D53" s="795">
        <v>40.055900000000001</v>
      </c>
      <c r="E53" s="795">
        <v>48.259099999999997</v>
      </c>
      <c r="F53" s="795">
        <v>89.635900000000007</v>
      </c>
      <c r="G53" s="796">
        <v>55.314300000000003</v>
      </c>
      <c r="H53" s="794">
        <v>46.952399999999997</v>
      </c>
      <c r="I53" s="797">
        <v>0</v>
      </c>
      <c r="J53" s="797">
        <v>46.952399999999997</v>
      </c>
    </row>
    <row r="54" spans="1:10" ht="13.5" thickBot="1" x14ac:dyDescent="0.25">
      <c r="A54" s="770"/>
      <c r="B54" s="804" t="s">
        <v>207</v>
      </c>
      <c r="C54" s="805">
        <v>75.026600000000002</v>
      </c>
      <c r="D54" s="806">
        <v>78.585700000000003</v>
      </c>
      <c r="E54" s="806">
        <v>93.209900000000005</v>
      </c>
      <c r="F54" s="806">
        <v>140.77619999999999</v>
      </c>
      <c r="G54" s="807">
        <v>111.572</v>
      </c>
      <c r="H54" s="808">
        <v>91.2042</v>
      </c>
      <c r="I54" s="808">
        <v>0</v>
      </c>
      <c r="J54" s="808">
        <v>91.2042</v>
      </c>
    </row>
    <row r="55" spans="1:10" x14ac:dyDescent="0.2">
      <c r="A55" s="770"/>
      <c r="B55" s="783" t="s">
        <v>215</v>
      </c>
      <c r="C55" s="789">
        <v>0</v>
      </c>
      <c r="D55" s="790">
        <v>0</v>
      </c>
      <c r="E55" s="790">
        <v>0</v>
      </c>
      <c r="F55" s="790">
        <v>0</v>
      </c>
      <c r="G55" s="791">
        <v>0</v>
      </c>
      <c r="H55" s="792">
        <v>0</v>
      </c>
      <c r="I55" s="792">
        <v>0</v>
      </c>
      <c r="J55" s="809">
        <v>0</v>
      </c>
    </row>
    <row r="56" spans="1:10" x14ac:dyDescent="0.2">
      <c r="A56" s="770"/>
      <c r="B56" s="788" t="s">
        <v>203</v>
      </c>
      <c r="C56" s="789">
        <v>5559658</v>
      </c>
      <c r="D56" s="790">
        <v>30905571</v>
      </c>
      <c r="E56" s="790">
        <v>76538101</v>
      </c>
      <c r="F56" s="790">
        <v>332625</v>
      </c>
      <c r="G56" s="791">
        <v>2875771</v>
      </c>
      <c r="H56" s="792">
        <v>116211726</v>
      </c>
      <c r="I56" s="792">
        <v>3091000</v>
      </c>
      <c r="J56" s="792">
        <v>119302726</v>
      </c>
    </row>
    <row r="57" spans="1:10" x14ac:dyDescent="0.2">
      <c r="A57" s="770"/>
      <c r="B57" s="793" t="s">
        <v>204</v>
      </c>
      <c r="C57" s="789">
        <v>2508988</v>
      </c>
      <c r="D57" s="790">
        <v>16410204</v>
      </c>
      <c r="E57" s="790">
        <v>39982473</v>
      </c>
      <c r="F57" s="790">
        <v>181498</v>
      </c>
      <c r="G57" s="791">
        <v>1453758</v>
      </c>
      <c r="H57" s="792">
        <v>60536921</v>
      </c>
      <c r="I57" s="792">
        <v>871360</v>
      </c>
      <c r="J57" s="792">
        <v>61408281</v>
      </c>
    </row>
    <row r="58" spans="1:10" x14ac:dyDescent="0.2">
      <c r="A58" s="770"/>
      <c r="B58" s="783" t="s">
        <v>205</v>
      </c>
      <c r="C58" s="784">
        <f>SUM(C46+C52)</f>
        <v>1918574</v>
      </c>
      <c r="D58" s="785">
        <f>SUM(D46+D52)</f>
        <v>13790861</v>
      </c>
      <c r="E58" s="785">
        <f>SUM(E46+E52)</f>
        <v>37062522</v>
      </c>
      <c r="F58" s="785">
        <f>SUM(F46+F52)</f>
        <v>246482</v>
      </c>
      <c r="G58" s="786">
        <f>SUM(G46+G52)</f>
        <v>1461685</v>
      </c>
      <c r="H58" s="787">
        <f>SUM(C58:G58)</f>
        <v>54480124</v>
      </c>
      <c r="I58" s="787">
        <v>202800.38</v>
      </c>
      <c r="J58" s="787">
        <f>SUM(H58:I58)</f>
        <v>54682924.380000003</v>
      </c>
    </row>
    <row r="59" spans="1:10" x14ac:dyDescent="0.2">
      <c r="A59" s="770"/>
      <c r="B59" s="793" t="s">
        <v>206</v>
      </c>
      <c r="C59" s="794">
        <v>34.508800000000001</v>
      </c>
      <c r="D59" s="795">
        <v>44.622599999999998</v>
      </c>
      <c r="E59" s="795">
        <v>48.4236</v>
      </c>
      <c r="F59" s="795">
        <v>74.102000000000004</v>
      </c>
      <c r="G59" s="796">
        <v>50.827599999999997</v>
      </c>
      <c r="H59" s="794">
        <v>46.880099999999999</v>
      </c>
      <c r="I59" s="794">
        <v>6.5609999999999999</v>
      </c>
      <c r="J59" s="797">
        <v>45.8354</v>
      </c>
    </row>
    <row r="60" spans="1:10" ht="13.5" thickBot="1" x14ac:dyDescent="0.25">
      <c r="A60" s="770"/>
      <c r="B60" s="804" t="s">
        <v>207</v>
      </c>
      <c r="C60" s="805">
        <v>76.468000000000004</v>
      </c>
      <c r="D60" s="806">
        <v>84.038300000000007</v>
      </c>
      <c r="E60" s="806">
        <v>92.696899999999999</v>
      </c>
      <c r="F60" s="806">
        <v>135.80410000000001</v>
      </c>
      <c r="G60" s="807">
        <v>100.5453</v>
      </c>
      <c r="H60" s="808">
        <v>89.994900000000001</v>
      </c>
      <c r="I60" s="808">
        <v>23.274000000000001</v>
      </c>
      <c r="J60" s="808">
        <v>89.048100000000005</v>
      </c>
    </row>
    <row r="61" spans="1:10" x14ac:dyDescent="0.2">
      <c r="A61" s="770"/>
      <c r="B61" s="813"/>
      <c r="C61" s="814"/>
      <c r="D61" s="814"/>
      <c r="E61" s="814"/>
      <c r="F61" s="814"/>
      <c r="G61" s="814"/>
      <c r="H61" s="814"/>
      <c r="I61" s="814"/>
      <c r="J61" s="814"/>
    </row>
  </sheetData>
  <printOptions horizontalCentered="1"/>
  <pageMargins left="0.39370078740157483" right="0.39370078740157483" top="0.39370078740157483" bottom="0.39370078740157483" header="0.51181102362204722" footer="0.51181102362204722"/>
  <pageSetup paperSize="9" scale="72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16"/>
  <sheetViews>
    <sheetView zoomScale="75" workbookViewId="0"/>
  </sheetViews>
  <sheetFormatPr defaultRowHeight="12.75" x14ac:dyDescent="0.2"/>
  <cols>
    <col min="1" max="1" width="24" style="197" customWidth="1"/>
    <col min="2" max="3" width="19.28515625" style="197" customWidth="1"/>
    <col min="4" max="4" width="21.7109375" style="197" customWidth="1"/>
    <col min="5" max="5" width="17.28515625" style="197" customWidth="1"/>
    <col min="6" max="6" width="20.7109375" style="197" customWidth="1"/>
    <col min="7" max="7" width="19.5703125" style="197" customWidth="1"/>
    <col min="8" max="8" width="22.28515625" style="197" customWidth="1"/>
    <col min="9" max="9" width="21.28515625" style="197" customWidth="1"/>
    <col min="10" max="256" width="9.140625" style="197"/>
    <col min="257" max="257" width="24" style="197" customWidth="1"/>
    <col min="258" max="259" width="19.28515625" style="197" customWidth="1"/>
    <col min="260" max="260" width="21.7109375" style="197" customWidth="1"/>
    <col min="261" max="261" width="17.28515625" style="197" customWidth="1"/>
    <col min="262" max="262" width="20.7109375" style="197" customWidth="1"/>
    <col min="263" max="263" width="19.5703125" style="197" customWidth="1"/>
    <col min="264" max="264" width="22.28515625" style="197" customWidth="1"/>
    <col min="265" max="265" width="21.28515625" style="197" customWidth="1"/>
    <col min="266" max="512" width="9.140625" style="197"/>
    <col min="513" max="513" width="24" style="197" customWidth="1"/>
    <col min="514" max="515" width="19.28515625" style="197" customWidth="1"/>
    <col min="516" max="516" width="21.7109375" style="197" customWidth="1"/>
    <col min="517" max="517" width="17.28515625" style="197" customWidth="1"/>
    <col min="518" max="518" width="20.7109375" style="197" customWidth="1"/>
    <col min="519" max="519" width="19.5703125" style="197" customWidth="1"/>
    <col min="520" max="520" width="22.28515625" style="197" customWidth="1"/>
    <col min="521" max="521" width="21.28515625" style="197" customWidth="1"/>
    <col min="522" max="768" width="9.140625" style="197"/>
    <col min="769" max="769" width="24" style="197" customWidth="1"/>
    <col min="770" max="771" width="19.28515625" style="197" customWidth="1"/>
    <col min="772" max="772" width="21.7109375" style="197" customWidth="1"/>
    <col min="773" max="773" width="17.28515625" style="197" customWidth="1"/>
    <col min="774" max="774" width="20.7109375" style="197" customWidth="1"/>
    <col min="775" max="775" width="19.5703125" style="197" customWidth="1"/>
    <col min="776" max="776" width="22.28515625" style="197" customWidth="1"/>
    <col min="777" max="777" width="21.28515625" style="197" customWidth="1"/>
    <col min="778" max="1024" width="9.140625" style="197"/>
    <col min="1025" max="1025" width="24" style="197" customWidth="1"/>
    <col min="1026" max="1027" width="19.28515625" style="197" customWidth="1"/>
    <col min="1028" max="1028" width="21.7109375" style="197" customWidth="1"/>
    <col min="1029" max="1029" width="17.28515625" style="197" customWidth="1"/>
    <col min="1030" max="1030" width="20.7109375" style="197" customWidth="1"/>
    <col min="1031" max="1031" width="19.5703125" style="197" customWidth="1"/>
    <col min="1032" max="1032" width="22.28515625" style="197" customWidth="1"/>
    <col min="1033" max="1033" width="21.28515625" style="197" customWidth="1"/>
    <col min="1034" max="1280" width="9.140625" style="197"/>
    <col min="1281" max="1281" width="24" style="197" customWidth="1"/>
    <col min="1282" max="1283" width="19.28515625" style="197" customWidth="1"/>
    <col min="1284" max="1284" width="21.7109375" style="197" customWidth="1"/>
    <col min="1285" max="1285" width="17.28515625" style="197" customWidth="1"/>
    <col min="1286" max="1286" width="20.7109375" style="197" customWidth="1"/>
    <col min="1287" max="1287" width="19.5703125" style="197" customWidth="1"/>
    <col min="1288" max="1288" width="22.28515625" style="197" customWidth="1"/>
    <col min="1289" max="1289" width="21.28515625" style="197" customWidth="1"/>
    <col min="1290" max="1536" width="9.140625" style="197"/>
    <col min="1537" max="1537" width="24" style="197" customWidth="1"/>
    <col min="1538" max="1539" width="19.28515625" style="197" customWidth="1"/>
    <col min="1540" max="1540" width="21.7109375" style="197" customWidth="1"/>
    <col min="1541" max="1541" width="17.28515625" style="197" customWidth="1"/>
    <col min="1542" max="1542" width="20.7109375" style="197" customWidth="1"/>
    <col min="1543" max="1543" width="19.5703125" style="197" customWidth="1"/>
    <col min="1544" max="1544" width="22.28515625" style="197" customWidth="1"/>
    <col min="1545" max="1545" width="21.28515625" style="197" customWidth="1"/>
    <col min="1546" max="1792" width="9.140625" style="197"/>
    <col min="1793" max="1793" width="24" style="197" customWidth="1"/>
    <col min="1794" max="1795" width="19.28515625" style="197" customWidth="1"/>
    <col min="1796" max="1796" width="21.7109375" style="197" customWidth="1"/>
    <col min="1797" max="1797" width="17.28515625" style="197" customWidth="1"/>
    <col min="1798" max="1798" width="20.7109375" style="197" customWidth="1"/>
    <col min="1799" max="1799" width="19.5703125" style="197" customWidth="1"/>
    <col min="1800" max="1800" width="22.28515625" style="197" customWidth="1"/>
    <col min="1801" max="1801" width="21.28515625" style="197" customWidth="1"/>
    <col min="1802" max="2048" width="9.140625" style="197"/>
    <col min="2049" max="2049" width="24" style="197" customWidth="1"/>
    <col min="2050" max="2051" width="19.28515625" style="197" customWidth="1"/>
    <col min="2052" max="2052" width="21.7109375" style="197" customWidth="1"/>
    <col min="2053" max="2053" width="17.28515625" style="197" customWidth="1"/>
    <col min="2054" max="2054" width="20.7109375" style="197" customWidth="1"/>
    <col min="2055" max="2055" width="19.5703125" style="197" customWidth="1"/>
    <col min="2056" max="2056" width="22.28515625" style="197" customWidth="1"/>
    <col min="2057" max="2057" width="21.28515625" style="197" customWidth="1"/>
    <col min="2058" max="2304" width="9.140625" style="197"/>
    <col min="2305" max="2305" width="24" style="197" customWidth="1"/>
    <col min="2306" max="2307" width="19.28515625" style="197" customWidth="1"/>
    <col min="2308" max="2308" width="21.7109375" style="197" customWidth="1"/>
    <col min="2309" max="2309" width="17.28515625" style="197" customWidth="1"/>
    <col min="2310" max="2310" width="20.7109375" style="197" customWidth="1"/>
    <col min="2311" max="2311" width="19.5703125" style="197" customWidth="1"/>
    <col min="2312" max="2312" width="22.28515625" style="197" customWidth="1"/>
    <col min="2313" max="2313" width="21.28515625" style="197" customWidth="1"/>
    <col min="2314" max="2560" width="9.140625" style="197"/>
    <col min="2561" max="2561" width="24" style="197" customWidth="1"/>
    <col min="2562" max="2563" width="19.28515625" style="197" customWidth="1"/>
    <col min="2564" max="2564" width="21.7109375" style="197" customWidth="1"/>
    <col min="2565" max="2565" width="17.28515625" style="197" customWidth="1"/>
    <col min="2566" max="2566" width="20.7109375" style="197" customWidth="1"/>
    <col min="2567" max="2567" width="19.5703125" style="197" customWidth="1"/>
    <col min="2568" max="2568" width="22.28515625" style="197" customWidth="1"/>
    <col min="2569" max="2569" width="21.28515625" style="197" customWidth="1"/>
    <col min="2570" max="2816" width="9.140625" style="197"/>
    <col min="2817" max="2817" width="24" style="197" customWidth="1"/>
    <col min="2818" max="2819" width="19.28515625" style="197" customWidth="1"/>
    <col min="2820" max="2820" width="21.7109375" style="197" customWidth="1"/>
    <col min="2821" max="2821" width="17.28515625" style="197" customWidth="1"/>
    <col min="2822" max="2822" width="20.7109375" style="197" customWidth="1"/>
    <col min="2823" max="2823" width="19.5703125" style="197" customWidth="1"/>
    <col min="2824" max="2824" width="22.28515625" style="197" customWidth="1"/>
    <col min="2825" max="2825" width="21.28515625" style="197" customWidth="1"/>
    <col min="2826" max="3072" width="9.140625" style="197"/>
    <col min="3073" max="3073" width="24" style="197" customWidth="1"/>
    <col min="3074" max="3075" width="19.28515625" style="197" customWidth="1"/>
    <col min="3076" max="3076" width="21.7109375" style="197" customWidth="1"/>
    <col min="3077" max="3077" width="17.28515625" style="197" customWidth="1"/>
    <col min="3078" max="3078" width="20.7109375" style="197" customWidth="1"/>
    <col min="3079" max="3079" width="19.5703125" style="197" customWidth="1"/>
    <col min="3080" max="3080" width="22.28515625" style="197" customWidth="1"/>
    <col min="3081" max="3081" width="21.28515625" style="197" customWidth="1"/>
    <col min="3082" max="3328" width="9.140625" style="197"/>
    <col min="3329" max="3329" width="24" style="197" customWidth="1"/>
    <col min="3330" max="3331" width="19.28515625" style="197" customWidth="1"/>
    <col min="3332" max="3332" width="21.7109375" style="197" customWidth="1"/>
    <col min="3333" max="3333" width="17.28515625" style="197" customWidth="1"/>
    <col min="3334" max="3334" width="20.7109375" style="197" customWidth="1"/>
    <col min="3335" max="3335" width="19.5703125" style="197" customWidth="1"/>
    <col min="3336" max="3336" width="22.28515625" style="197" customWidth="1"/>
    <col min="3337" max="3337" width="21.28515625" style="197" customWidth="1"/>
    <col min="3338" max="3584" width="9.140625" style="197"/>
    <col min="3585" max="3585" width="24" style="197" customWidth="1"/>
    <col min="3586" max="3587" width="19.28515625" style="197" customWidth="1"/>
    <col min="3588" max="3588" width="21.7109375" style="197" customWidth="1"/>
    <col min="3589" max="3589" width="17.28515625" style="197" customWidth="1"/>
    <col min="3590" max="3590" width="20.7109375" style="197" customWidth="1"/>
    <col min="3591" max="3591" width="19.5703125" style="197" customWidth="1"/>
    <col min="3592" max="3592" width="22.28515625" style="197" customWidth="1"/>
    <col min="3593" max="3593" width="21.28515625" style="197" customWidth="1"/>
    <col min="3594" max="3840" width="9.140625" style="197"/>
    <col min="3841" max="3841" width="24" style="197" customWidth="1"/>
    <col min="3842" max="3843" width="19.28515625" style="197" customWidth="1"/>
    <col min="3844" max="3844" width="21.7109375" style="197" customWidth="1"/>
    <col min="3845" max="3845" width="17.28515625" style="197" customWidth="1"/>
    <col min="3846" max="3846" width="20.7109375" style="197" customWidth="1"/>
    <col min="3847" max="3847" width="19.5703125" style="197" customWidth="1"/>
    <col min="3848" max="3848" width="22.28515625" style="197" customWidth="1"/>
    <col min="3849" max="3849" width="21.28515625" style="197" customWidth="1"/>
    <col min="3850" max="4096" width="9.140625" style="197"/>
    <col min="4097" max="4097" width="24" style="197" customWidth="1"/>
    <col min="4098" max="4099" width="19.28515625" style="197" customWidth="1"/>
    <col min="4100" max="4100" width="21.7109375" style="197" customWidth="1"/>
    <col min="4101" max="4101" width="17.28515625" style="197" customWidth="1"/>
    <col min="4102" max="4102" width="20.7109375" style="197" customWidth="1"/>
    <col min="4103" max="4103" width="19.5703125" style="197" customWidth="1"/>
    <col min="4104" max="4104" width="22.28515625" style="197" customWidth="1"/>
    <col min="4105" max="4105" width="21.28515625" style="197" customWidth="1"/>
    <col min="4106" max="4352" width="9.140625" style="197"/>
    <col min="4353" max="4353" width="24" style="197" customWidth="1"/>
    <col min="4354" max="4355" width="19.28515625" style="197" customWidth="1"/>
    <col min="4356" max="4356" width="21.7109375" style="197" customWidth="1"/>
    <col min="4357" max="4357" width="17.28515625" style="197" customWidth="1"/>
    <col min="4358" max="4358" width="20.7109375" style="197" customWidth="1"/>
    <col min="4359" max="4359" width="19.5703125" style="197" customWidth="1"/>
    <col min="4360" max="4360" width="22.28515625" style="197" customWidth="1"/>
    <col min="4361" max="4361" width="21.28515625" style="197" customWidth="1"/>
    <col min="4362" max="4608" width="9.140625" style="197"/>
    <col min="4609" max="4609" width="24" style="197" customWidth="1"/>
    <col min="4610" max="4611" width="19.28515625" style="197" customWidth="1"/>
    <col min="4612" max="4612" width="21.7109375" style="197" customWidth="1"/>
    <col min="4613" max="4613" width="17.28515625" style="197" customWidth="1"/>
    <col min="4614" max="4614" width="20.7109375" style="197" customWidth="1"/>
    <col min="4615" max="4615" width="19.5703125" style="197" customWidth="1"/>
    <col min="4616" max="4616" width="22.28515625" style="197" customWidth="1"/>
    <col min="4617" max="4617" width="21.28515625" style="197" customWidth="1"/>
    <col min="4618" max="4864" width="9.140625" style="197"/>
    <col min="4865" max="4865" width="24" style="197" customWidth="1"/>
    <col min="4866" max="4867" width="19.28515625" style="197" customWidth="1"/>
    <col min="4868" max="4868" width="21.7109375" style="197" customWidth="1"/>
    <col min="4869" max="4869" width="17.28515625" style="197" customWidth="1"/>
    <col min="4870" max="4870" width="20.7109375" style="197" customWidth="1"/>
    <col min="4871" max="4871" width="19.5703125" style="197" customWidth="1"/>
    <col min="4872" max="4872" width="22.28515625" style="197" customWidth="1"/>
    <col min="4873" max="4873" width="21.28515625" style="197" customWidth="1"/>
    <col min="4874" max="5120" width="9.140625" style="197"/>
    <col min="5121" max="5121" width="24" style="197" customWidth="1"/>
    <col min="5122" max="5123" width="19.28515625" style="197" customWidth="1"/>
    <col min="5124" max="5124" width="21.7109375" style="197" customWidth="1"/>
    <col min="5125" max="5125" width="17.28515625" style="197" customWidth="1"/>
    <col min="5126" max="5126" width="20.7109375" style="197" customWidth="1"/>
    <col min="5127" max="5127" width="19.5703125" style="197" customWidth="1"/>
    <col min="5128" max="5128" width="22.28515625" style="197" customWidth="1"/>
    <col min="5129" max="5129" width="21.28515625" style="197" customWidth="1"/>
    <col min="5130" max="5376" width="9.140625" style="197"/>
    <col min="5377" max="5377" width="24" style="197" customWidth="1"/>
    <col min="5378" max="5379" width="19.28515625" style="197" customWidth="1"/>
    <col min="5380" max="5380" width="21.7109375" style="197" customWidth="1"/>
    <col min="5381" max="5381" width="17.28515625" style="197" customWidth="1"/>
    <col min="5382" max="5382" width="20.7109375" style="197" customWidth="1"/>
    <col min="5383" max="5383" width="19.5703125" style="197" customWidth="1"/>
    <col min="5384" max="5384" width="22.28515625" style="197" customWidth="1"/>
    <col min="5385" max="5385" width="21.28515625" style="197" customWidth="1"/>
    <col min="5386" max="5632" width="9.140625" style="197"/>
    <col min="5633" max="5633" width="24" style="197" customWidth="1"/>
    <col min="5634" max="5635" width="19.28515625" style="197" customWidth="1"/>
    <col min="5636" max="5636" width="21.7109375" style="197" customWidth="1"/>
    <col min="5637" max="5637" width="17.28515625" style="197" customWidth="1"/>
    <col min="5638" max="5638" width="20.7109375" style="197" customWidth="1"/>
    <col min="5639" max="5639" width="19.5703125" style="197" customWidth="1"/>
    <col min="5640" max="5640" width="22.28515625" style="197" customWidth="1"/>
    <col min="5641" max="5641" width="21.28515625" style="197" customWidth="1"/>
    <col min="5642" max="5888" width="9.140625" style="197"/>
    <col min="5889" max="5889" width="24" style="197" customWidth="1"/>
    <col min="5890" max="5891" width="19.28515625" style="197" customWidth="1"/>
    <col min="5892" max="5892" width="21.7109375" style="197" customWidth="1"/>
    <col min="5893" max="5893" width="17.28515625" style="197" customWidth="1"/>
    <col min="5894" max="5894" width="20.7109375" style="197" customWidth="1"/>
    <col min="5895" max="5895" width="19.5703125" style="197" customWidth="1"/>
    <col min="5896" max="5896" width="22.28515625" style="197" customWidth="1"/>
    <col min="5897" max="5897" width="21.28515625" style="197" customWidth="1"/>
    <col min="5898" max="6144" width="9.140625" style="197"/>
    <col min="6145" max="6145" width="24" style="197" customWidth="1"/>
    <col min="6146" max="6147" width="19.28515625" style="197" customWidth="1"/>
    <col min="6148" max="6148" width="21.7109375" style="197" customWidth="1"/>
    <col min="6149" max="6149" width="17.28515625" style="197" customWidth="1"/>
    <col min="6150" max="6150" width="20.7109375" style="197" customWidth="1"/>
    <col min="6151" max="6151" width="19.5703125" style="197" customWidth="1"/>
    <col min="6152" max="6152" width="22.28515625" style="197" customWidth="1"/>
    <col min="6153" max="6153" width="21.28515625" style="197" customWidth="1"/>
    <col min="6154" max="6400" width="9.140625" style="197"/>
    <col min="6401" max="6401" width="24" style="197" customWidth="1"/>
    <col min="6402" max="6403" width="19.28515625" style="197" customWidth="1"/>
    <col min="6404" max="6404" width="21.7109375" style="197" customWidth="1"/>
    <col min="6405" max="6405" width="17.28515625" style="197" customWidth="1"/>
    <col min="6406" max="6406" width="20.7109375" style="197" customWidth="1"/>
    <col min="6407" max="6407" width="19.5703125" style="197" customWidth="1"/>
    <col min="6408" max="6408" width="22.28515625" style="197" customWidth="1"/>
    <col min="6409" max="6409" width="21.28515625" style="197" customWidth="1"/>
    <col min="6410" max="6656" width="9.140625" style="197"/>
    <col min="6657" max="6657" width="24" style="197" customWidth="1"/>
    <col min="6658" max="6659" width="19.28515625" style="197" customWidth="1"/>
    <col min="6660" max="6660" width="21.7109375" style="197" customWidth="1"/>
    <col min="6661" max="6661" width="17.28515625" style="197" customWidth="1"/>
    <col min="6662" max="6662" width="20.7109375" style="197" customWidth="1"/>
    <col min="6663" max="6663" width="19.5703125" style="197" customWidth="1"/>
    <col min="6664" max="6664" width="22.28515625" style="197" customWidth="1"/>
    <col min="6665" max="6665" width="21.28515625" style="197" customWidth="1"/>
    <col min="6666" max="6912" width="9.140625" style="197"/>
    <col min="6913" max="6913" width="24" style="197" customWidth="1"/>
    <col min="6914" max="6915" width="19.28515625" style="197" customWidth="1"/>
    <col min="6916" max="6916" width="21.7109375" style="197" customWidth="1"/>
    <col min="6917" max="6917" width="17.28515625" style="197" customWidth="1"/>
    <col min="6918" max="6918" width="20.7109375" style="197" customWidth="1"/>
    <col min="6919" max="6919" width="19.5703125" style="197" customWidth="1"/>
    <col min="6920" max="6920" width="22.28515625" style="197" customWidth="1"/>
    <col min="6921" max="6921" width="21.28515625" style="197" customWidth="1"/>
    <col min="6922" max="7168" width="9.140625" style="197"/>
    <col min="7169" max="7169" width="24" style="197" customWidth="1"/>
    <col min="7170" max="7171" width="19.28515625" style="197" customWidth="1"/>
    <col min="7172" max="7172" width="21.7109375" style="197" customWidth="1"/>
    <col min="7173" max="7173" width="17.28515625" style="197" customWidth="1"/>
    <col min="7174" max="7174" width="20.7109375" style="197" customWidth="1"/>
    <col min="7175" max="7175" width="19.5703125" style="197" customWidth="1"/>
    <col min="7176" max="7176" width="22.28515625" style="197" customWidth="1"/>
    <col min="7177" max="7177" width="21.28515625" style="197" customWidth="1"/>
    <col min="7178" max="7424" width="9.140625" style="197"/>
    <col min="7425" max="7425" width="24" style="197" customWidth="1"/>
    <col min="7426" max="7427" width="19.28515625" style="197" customWidth="1"/>
    <col min="7428" max="7428" width="21.7109375" style="197" customWidth="1"/>
    <col min="7429" max="7429" width="17.28515625" style="197" customWidth="1"/>
    <col min="7430" max="7430" width="20.7109375" style="197" customWidth="1"/>
    <col min="7431" max="7431" width="19.5703125" style="197" customWidth="1"/>
    <col min="7432" max="7432" width="22.28515625" style="197" customWidth="1"/>
    <col min="7433" max="7433" width="21.28515625" style="197" customWidth="1"/>
    <col min="7434" max="7680" width="9.140625" style="197"/>
    <col min="7681" max="7681" width="24" style="197" customWidth="1"/>
    <col min="7682" max="7683" width="19.28515625" style="197" customWidth="1"/>
    <col min="7684" max="7684" width="21.7109375" style="197" customWidth="1"/>
    <col min="7685" max="7685" width="17.28515625" style="197" customWidth="1"/>
    <col min="7686" max="7686" width="20.7109375" style="197" customWidth="1"/>
    <col min="7687" max="7687" width="19.5703125" style="197" customWidth="1"/>
    <col min="7688" max="7688" width="22.28515625" style="197" customWidth="1"/>
    <col min="7689" max="7689" width="21.28515625" style="197" customWidth="1"/>
    <col min="7690" max="7936" width="9.140625" style="197"/>
    <col min="7937" max="7937" width="24" style="197" customWidth="1"/>
    <col min="7938" max="7939" width="19.28515625" style="197" customWidth="1"/>
    <col min="7940" max="7940" width="21.7109375" style="197" customWidth="1"/>
    <col min="7941" max="7941" width="17.28515625" style="197" customWidth="1"/>
    <col min="7942" max="7942" width="20.7109375" style="197" customWidth="1"/>
    <col min="7943" max="7943" width="19.5703125" style="197" customWidth="1"/>
    <col min="7944" max="7944" width="22.28515625" style="197" customWidth="1"/>
    <col min="7945" max="7945" width="21.28515625" style="197" customWidth="1"/>
    <col min="7946" max="8192" width="9.140625" style="197"/>
    <col min="8193" max="8193" width="24" style="197" customWidth="1"/>
    <col min="8194" max="8195" width="19.28515625" style="197" customWidth="1"/>
    <col min="8196" max="8196" width="21.7109375" style="197" customWidth="1"/>
    <col min="8197" max="8197" width="17.28515625" style="197" customWidth="1"/>
    <col min="8198" max="8198" width="20.7109375" style="197" customWidth="1"/>
    <col min="8199" max="8199" width="19.5703125" style="197" customWidth="1"/>
    <col min="8200" max="8200" width="22.28515625" style="197" customWidth="1"/>
    <col min="8201" max="8201" width="21.28515625" style="197" customWidth="1"/>
    <col min="8202" max="8448" width="9.140625" style="197"/>
    <col min="8449" max="8449" width="24" style="197" customWidth="1"/>
    <col min="8450" max="8451" width="19.28515625" style="197" customWidth="1"/>
    <col min="8452" max="8452" width="21.7109375" style="197" customWidth="1"/>
    <col min="8453" max="8453" width="17.28515625" style="197" customWidth="1"/>
    <col min="8454" max="8454" width="20.7109375" style="197" customWidth="1"/>
    <col min="8455" max="8455" width="19.5703125" style="197" customWidth="1"/>
    <col min="8456" max="8456" width="22.28515625" style="197" customWidth="1"/>
    <col min="8457" max="8457" width="21.28515625" style="197" customWidth="1"/>
    <col min="8458" max="8704" width="9.140625" style="197"/>
    <col min="8705" max="8705" width="24" style="197" customWidth="1"/>
    <col min="8706" max="8707" width="19.28515625" style="197" customWidth="1"/>
    <col min="8708" max="8708" width="21.7109375" style="197" customWidth="1"/>
    <col min="8709" max="8709" width="17.28515625" style="197" customWidth="1"/>
    <col min="8710" max="8710" width="20.7109375" style="197" customWidth="1"/>
    <col min="8711" max="8711" width="19.5703125" style="197" customWidth="1"/>
    <col min="8712" max="8712" width="22.28515625" style="197" customWidth="1"/>
    <col min="8713" max="8713" width="21.28515625" style="197" customWidth="1"/>
    <col min="8714" max="8960" width="9.140625" style="197"/>
    <col min="8961" max="8961" width="24" style="197" customWidth="1"/>
    <col min="8962" max="8963" width="19.28515625" style="197" customWidth="1"/>
    <col min="8964" max="8964" width="21.7109375" style="197" customWidth="1"/>
    <col min="8965" max="8965" width="17.28515625" style="197" customWidth="1"/>
    <col min="8966" max="8966" width="20.7109375" style="197" customWidth="1"/>
    <col min="8967" max="8967" width="19.5703125" style="197" customWidth="1"/>
    <col min="8968" max="8968" width="22.28515625" style="197" customWidth="1"/>
    <col min="8969" max="8969" width="21.28515625" style="197" customWidth="1"/>
    <col min="8970" max="9216" width="9.140625" style="197"/>
    <col min="9217" max="9217" width="24" style="197" customWidth="1"/>
    <col min="9218" max="9219" width="19.28515625" style="197" customWidth="1"/>
    <col min="9220" max="9220" width="21.7109375" style="197" customWidth="1"/>
    <col min="9221" max="9221" width="17.28515625" style="197" customWidth="1"/>
    <col min="9222" max="9222" width="20.7109375" style="197" customWidth="1"/>
    <col min="9223" max="9223" width="19.5703125" style="197" customWidth="1"/>
    <col min="9224" max="9224" width="22.28515625" style="197" customWidth="1"/>
    <col min="9225" max="9225" width="21.28515625" style="197" customWidth="1"/>
    <col min="9226" max="9472" width="9.140625" style="197"/>
    <col min="9473" max="9473" width="24" style="197" customWidth="1"/>
    <col min="9474" max="9475" width="19.28515625" style="197" customWidth="1"/>
    <col min="9476" max="9476" width="21.7109375" style="197" customWidth="1"/>
    <col min="9477" max="9477" width="17.28515625" style="197" customWidth="1"/>
    <col min="9478" max="9478" width="20.7109375" style="197" customWidth="1"/>
    <col min="9479" max="9479" width="19.5703125" style="197" customWidth="1"/>
    <col min="9480" max="9480" width="22.28515625" style="197" customWidth="1"/>
    <col min="9481" max="9481" width="21.28515625" style="197" customWidth="1"/>
    <col min="9482" max="9728" width="9.140625" style="197"/>
    <col min="9729" max="9729" width="24" style="197" customWidth="1"/>
    <col min="9730" max="9731" width="19.28515625" style="197" customWidth="1"/>
    <col min="9732" max="9732" width="21.7109375" style="197" customWidth="1"/>
    <col min="9733" max="9733" width="17.28515625" style="197" customWidth="1"/>
    <col min="9734" max="9734" width="20.7109375" style="197" customWidth="1"/>
    <col min="9735" max="9735" width="19.5703125" style="197" customWidth="1"/>
    <col min="9736" max="9736" width="22.28515625" style="197" customWidth="1"/>
    <col min="9737" max="9737" width="21.28515625" style="197" customWidth="1"/>
    <col min="9738" max="9984" width="9.140625" style="197"/>
    <col min="9985" max="9985" width="24" style="197" customWidth="1"/>
    <col min="9986" max="9987" width="19.28515625" style="197" customWidth="1"/>
    <col min="9988" max="9988" width="21.7109375" style="197" customWidth="1"/>
    <col min="9989" max="9989" width="17.28515625" style="197" customWidth="1"/>
    <col min="9990" max="9990" width="20.7109375" style="197" customWidth="1"/>
    <col min="9991" max="9991" width="19.5703125" style="197" customWidth="1"/>
    <col min="9992" max="9992" width="22.28515625" style="197" customWidth="1"/>
    <col min="9993" max="9993" width="21.28515625" style="197" customWidth="1"/>
    <col min="9994" max="10240" width="9.140625" style="197"/>
    <col min="10241" max="10241" width="24" style="197" customWidth="1"/>
    <col min="10242" max="10243" width="19.28515625" style="197" customWidth="1"/>
    <col min="10244" max="10244" width="21.7109375" style="197" customWidth="1"/>
    <col min="10245" max="10245" width="17.28515625" style="197" customWidth="1"/>
    <col min="10246" max="10246" width="20.7109375" style="197" customWidth="1"/>
    <col min="10247" max="10247" width="19.5703125" style="197" customWidth="1"/>
    <col min="10248" max="10248" width="22.28515625" style="197" customWidth="1"/>
    <col min="10249" max="10249" width="21.28515625" style="197" customWidth="1"/>
    <col min="10250" max="10496" width="9.140625" style="197"/>
    <col min="10497" max="10497" width="24" style="197" customWidth="1"/>
    <col min="10498" max="10499" width="19.28515625" style="197" customWidth="1"/>
    <col min="10500" max="10500" width="21.7109375" style="197" customWidth="1"/>
    <col min="10501" max="10501" width="17.28515625" style="197" customWidth="1"/>
    <col min="10502" max="10502" width="20.7109375" style="197" customWidth="1"/>
    <col min="10503" max="10503" width="19.5703125" style="197" customWidth="1"/>
    <col min="10504" max="10504" width="22.28515625" style="197" customWidth="1"/>
    <col min="10505" max="10505" width="21.28515625" style="197" customWidth="1"/>
    <col min="10506" max="10752" width="9.140625" style="197"/>
    <col min="10753" max="10753" width="24" style="197" customWidth="1"/>
    <col min="10754" max="10755" width="19.28515625" style="197" customWidth="1"/>
    <col min="10756" max="10756" width="21.7109375" style="197" customWidth="1"/>
    <col min="10757" max="10757" width="17.28515625" style="197" customWidth="1"/>
    <col min="10758" max="10758" width="20.7109375" style="197" customWidth="1"/>
    <col min="10759" max="10759" width="19.5703125" style="197" customWidth="1"/>
    <col min="10760" max="10760" width="22.28515625" style="197" customWidth="1"/>
    <col min="10761" max="10761" width="21.28515625" style="197" customWidth="1"/>
    <col min="10762" max="11008" width="9.140625" style="197"/>
    <col min="11009" max="11009" width="24" style="197" customWidth="1"/>
    <col min="11010" max="11011" width="19.28515625" style="197" customWidth="1"/>
    <col min="11012" max="11012" width="21.7109375" style="197" customWidth="1"/>
    <col min="11013" max="11013" width="17.28515625" style="197" customWidth="1"/>
    <col min="11014" max="11014" width="20.7109375" style="197" customWidth="1"/>
    <col min="11015" max="11015" width="19.5703125" style="197" customWidth="1"/>
    <col min="11016" max="11016" width="22.28515625" style="197" customWidth="1"/>
    <col min="11017" max="11017" width="21.28515625" style="197" customWidth="1"/>
    <col min="11018" max="11264" width="9.140625" style="197"/>
    <col min="11265" max="11265" width="24" style="197" customWidth="1"/>
    <col min="11266" max="11267" width="19.28515625" style="197" customWidth="1"/>
    <col min="11268" max="11268" width="21.7109375" style="197" customWidth="1"/>
    <col min="11269" max="11269" width="17.28515625" style="197" customWidth="1"/>
    <col min="11270" max="11270" width="20.7109375" style="197" customWidth="1"/>
    <col min="11271" max="11271" width="19.5703125" style="197" customWidth="1"/>
    <col min="11272" max="11272" width="22.28515625" style="197" customWidth="1"/>
    <col min="11273" max="11273" width="21.28515625" style="197" customWidth="1"/>
    <col min="11274" max="11520" width="9.140625" style="197"/>
    <col min="11521" max="11521" width="24" style="197" customWidth="1"/>
    <col min="11522" max="11523" width="19.28515625" style="197" customWidth="1"/>
    <col min="11524" max="11524" width="21.7109375" style="197" customWidth="1"/>
    <col min="11525" max="11525" width="17.28515625" style="197" customWidth="1"/>
    <col min="11526" max="11526" width="20.7109375" style="197" customWidth="1"/>
    <col min="11527" max="11527" width="19.5703125" style="197" customWidth="1"/>
    <col min="11528" max="11528" width="22.28515625" style="197" customWidth="1"/>
    <col min="11529" max="11529" width="21.28515625" style="197" customWidth="1"/>
    <col min="11530" max="11776" width="9.140625" style="197"/>
    <col min="11777" max="11777" width="24" style="197" customWidth="1"/>
    <col min="11778" max="11779" width="19.28515625" style="197" customWidth="1"/>
    <col min="11780" max="11780" width="21.7109375" style="197" customWidth="1"/>
    <col min="11781" max="11781" width="17.28515625" style="197" customWidth="1"/>
    <col min="11782" max="11782" width="20.7109375" style="197" customWidth="1"/>
    <col min="11783" max="11783" width="19.5703125" style="197" customWidth="1"/>
    <col min="11784" max="11784" width="22.28515625" style="197" customWidth="1"/>
    <col min="11785" max="11785" width="21.28515625" style="197" customWidth="1"/>
    <col min="11786" max="12032" width="9.140625" style="197"/>
    <col min="12033" max="12033" width="24" style="197" customWidth="1"/>
    <col min="12034" max="12035" width="19.28515625" style="197" customWidth="1"/>
    <col min="12036" max="12036" width="21.7109375" style="197" customWidth="1"/>
    <col min="12037" max="12037" width="17.28515625" style="197" customWidth="1"/>
    <col min="12038" max="12038" width="20.7109375" style="197" customWidth="1"/>
    <col min="12039" max="12039" width="19.5703125" style="197" customWidth="1"/>
    <col min="12040" max="12040" width="22.28515625" style="197" customWidth="1"/>
    <col min="12041" max="12041" width="21.28515625" style="197" customWidth="1"/>
    <col min="12042" max="12288" width="9.140625" style="197"/>
    <col min="12289" max="12289" width="24" style="197" customWidth="1"/>
    <col min="12290" max="12291" width="19.28515625" style="197" customWidth="1"/>
    <col min="12292" max="12292" width="21.7109375" style="197" customWidth="1"/>
    <col min="12293" max="12293" width="17.28515625" style="197" customWidth="1"/>
    <col min="12294" max="12294" width="20.7109375" style="197" customWidth="1"/>
    <col min="12295" max="12295" width="19.5703125" style="197" customWidth="1"/>
    <col min="12296" max="12296" width="22.28515625" style="197" customWidth="1"/>
    <col min="12297" max="12297" width="21.28515625" style="197" customWidth="1"/>
    <col min="12298" max="12544" width="9.140625" style="197"/>
    <col min="12545" max="12545" width="24" style="197" customWidth="1"/>
    <col min="12546" max="12547" width="19.28515625" style="197" customWidth="1"/>
    <col min="12548" max="12548" width="21.7109375" style="197" customWidth="1"/>
    <col min="12549" max="12549" width="17.28515625" style="197" customWidth="1"/>
    <col min="12550" max="12550" width="20.7109375" style="197" customWidth="1"/>
    <col min="12551" max="12551" width="19.5703125" style="197" customWidth="1"/>
    <col min="12552" max="12552" width="22.28515625" style="197" customWidth="1"/>
    <col min="12553" max="12553" width="21.28515625" style="197" customWidth="1"/>
    <col min="12554" max="12800" width="9.140625" style="197"/>
    <col min="12801" max="12801" width="24" style="197" customWidth="1"/>
    <col min="12802" max="12803" width="19.28515625" style="197" customWidth="1"/>
    <col min="12804" max="12804" width="21.7109375" style="197" customWidth="1"/>
    <col min="12805" max="12805" width="17.28515625" style="197" customWidth="1"/>
    <col min="12806" max="12806" width="20.7109375" style="197" customWidth="1"/>
    <col min="12807" max="12807" width="19.5703125" style="197" customWidth="1"/>
    <col min="12808" max="12808" width="22.28515625" style="197" customWidth="1"/>
    <col min="12809" max="12809" width="21.28515625" style="197" customWidth="1"/>
    <col min="12810" max="13056" width="9.140625" style="197"/>
    <col min="13057" max="13057" width="24" style="197" customWidth="1"/>
    <col min="13058" max="13059" width="19.28515625" style="197" customWidth="1"/>
    <col min="13060" max="13060" width="21.7109375" style="197" customWidth="1"/>
    <col min="13061" max="13061" width="17.28515625" style="197" customWidth="1"/>
    <col min="13062" max="13062" width="20.7109375" style="197" customWidth="1"/>
    <col min="13063" max="13063" width="19.5703125" style="197" customWidth="1"/>
    <col min="13064" max="13064" width="22.28515625" style="197" customWidth="1"/>
    <col min="13065" max="13065" width="21.28515625" style="197" customWidth="1"/>
    <col min="13066" max="13312" width="9.140625" style="197"/>
    <col min="13313" max="13313" width="24" style="197" customWidth="1"/>
    <col min="13314" max="13315" width="19.28515625" style="197" customWidth="1"/>
    <col min="13316" max="13316" width="21.7109375" style="197" customWidth="1"/>
    <col min="13317" max="13317" width="17.28515625" style="197" customWidth="1"/>
    <col min="13318" max="13318" width="20.7109375" style="197" customWidth="1"/>
    <col min="13319" max="13319" width="19.5703125" style="197" customWidth="1"/>
    <col min="13320" max="13320" width="22.28515625" style="197" customWidth="1"/>
    <col min="13321" max="13321" width="21.28515625" style="197" customWidth="1"/>
    <col min="13322" max="13568" width="9.140625" style="197"/>
    <col min="13569" max="13569" width="24" style="197" customWidth="1"/>
    <col min="13570" max="13571" width="19.28515625" style="197" customWidth="1"/>
    <col min="13572" max="13572" width="21.7109375" style="197" customWidth="1"/>
    <col min="13573" max="13573" width="17.28515625" style="197" customWidth="1"/>
    <col min="13574" max="13574" width="20.7109375" style="197" customWidth="1"/>
    <col min="13575" max="13575" width="19.5703125" style="197" customWidth="1"/>
    <col min="13576" max="13576" width="22.28515625" style="197" customWidth="1"/>
    <col min="13577" max="13577" width="21.28515625" style="197" customWidth="1"/>
    <col min="13578" max="13824" width="9.140625" style="197"/>
    <col min="13825" max="13825" width="24" style="197" customWidth="1"/>
    <col min="13826" max="13827" width="19.28515625" style="197" customWidth="1"/>
    <col min="13828" max="13828" width="21.7109375" style="197" customWidth="1"/>
    <col min="13829" max="13829" width="17.28515625" style="197" customWidth="1"/>
    <col min="13830" max="13830" width="20.7109375" style="197" customWidth="1"/>
    <col min="13831" max="13831" width="19.5703125" style="197" customWidth="1"/>
    <col min="13832" max="13832" width="22.28515625" style="197" customWidth="1"/>
    <col min="13833" max="13833" width="21.28515625" style="197" customWidth="1"/>
    <col min="13834" max="14080" width="9.140625" style="197"/>
    <col min="14081" max="14081" width="24" style="197" customWidth="1"/>
    <col min="14082" max="14083" width="19.28515625" style="197" customWidth="1"/>
    <col min="14084" max="14084" width="21.7109375" style="197" customWidth="1"/>
    <col min="14085" max="14085" width="17.28515625" style="197" customWidth="1"/>
    <col min="14086" max="14086" width="20.7109375" style="197" customWidth="1"/>
    <col min="14087" max="14087" width="19.5703125" style="197" customWidth="1"/>
    <col min="14088" max="14088" width="22.28515625" style="197" customWidth="1"/>
    <col min="14089" max="14089" width="21.28515625" style="197" customWidth="1"/>
    <col min="14090" max="14336" width="9.140625" style="197"/>
    <col min="14337" max="14337" width="24" style="197" customWidth="1"/>
    <col min="14338" max="14339" width="19.28515625" style="197" customWidth="1"/>
    <col min="14340" max="14340" width="21.7109375" style="197" customWidth="1"/>
    <col min="14341" max="14341" width="17.28515625" style="197" customWidth="1"/>
    <col min="14342" max="14342" width="20.7109375" style="197" customWidth="1"/>
    <col min="14343" max="14343" width="19.5703125" style="197" customWidth="1"/>
    <col min="14344" max="14344" width="22.28515625" style="197" customWidth="1"/>
    <col min="14345" max="14345" width="21.28515625" style="197" customWidth="1"/>
    <col min="14346" max="14592" width="9.140625" style="197"/>
    <col min="14593" max="14593" width="24" style="197" customWidth="1"/>
    <col min="14594" max="14595" width="19.28515625" style="197" customWidth="1"/>
    <col min="14596" max="14596" width="21.7109375" style="197" customWidth="1"/>
    <col min="14597" max="14597" width="17.28515625" style="197" customWidth="1"/>
    <col min="14598" max="14598" width="20.7109375" style="197" customWidth="1"/>
    <col min="14599" max="14599" width="19.5703125" style="197" customWidth="1"/>
    <col min="14600" max="14600" width="22.28515625" style="197" customWidth="1"/>
    <col min="14601" max="14601" width="21.28515625" style="197" customWidth="1"/>
    <col min="14602" max="14848" width="9.140625" style="197"/>
    <col min="14849" max="14849" width="24" style="197" customWidth="1"/>
    <col min="14850" max="14851" width="19.28515625" style="197" customWidth="1"/>
    <col min="14852" max="14852" width="21.7109375" style="197" customWidth="1"/>
    <col min="14853" max="14853" width="17.28515625" style="197" customWidth="1"/>
    <col min="14854" max="14854" width="20.7109375" style="197" customWidth="1"/>
    <col min="14855" max="14855" width="19.5703125" style="197" customWidth="1"/>
    <col min="14856" max="14856" width="22.28515625" style="197" customWidth="1"/>
    <col min="14857" max="14857" width="21.28515625" style="197" customWidth="1"/>
    <col min="14858" max="15104" width="9.140625" style="197"/>
    <col min="15105" max="15105" width="24" style="197" customWidth="1"/>
    <col min="15106" max="15107" width="19.28515625" style="197" customWidth="1"/>
    <col min="15108" max="15108" width="21.7109375" style="197" customWidth="1"/>
    <col min="15109" max="15109" width="17.28515625" style="197" customWidth="1"/>
    <col min="15110" max="15110" width="20.7109375" style="197" customWidth="1"/>
    <col min="15111" max="15111" width="19.5703125" style="197" customWidth="1"/>
    <col min="15112" max="15112" width="22.28515625" style="197" customWidth="1"/>
    <col min="15113" max="15113" width="21.28515625" style="197" customWidth="1"/>
    <col min="15114" max="15360" width="9.140625" style="197"/>
    <col min="15361" max="15361" width="24" style="197" customWidth="1"/>
    <col min="15362" max="15363" width="19.28515625" style="197" customWidth="1"/>
    <col min="15364" max="15364" width="21.7109375" style="197" customWidth="1"/>
    <col min="15365" max="15365" width="17.28515625" style="197" customWidth="1"/>
    <col min="15366" max="15366" width="20.7109375" style="197" customWidth="1"/>
    <col min="15367" max="15367" width="19.5703125" style="197" customWidth="1"/>
    <col min="15368" max="15368" width="22.28515625" style="197" customWidth="1"/>
    <col min="15369" max="15369" width="21.28515625" style="197" customWidth="1"/>
    <col min="15370" max="15616" width="9.140625" style="197"/>
    <col min="15617" max="15617" width="24" style="197" customWidth="1"/>
    <col min="15618" max="15619" width="19.28515625" style="197" customWidth="1"/>
    <col min="15620" max="15620" width="21.7109375" style="197" customWidth="1"/>
    <col min="15621" max="15621" width="17.28515625" style="197" customWidth="1"/>
    <col min="15622" max="15622" width="20.7109375" style="197" customWidth="1"/>
    <col min="15623" max="15623" width="19.5703125" style="197" customWidth="1"/>
    <col min="15624" max="15624" width="22.28515625" style="197" customWidth="1"/>
    <col min="15625" max="15625" width="21.28515625" style="197" customWidth="1"/>
    <col min="15626" max="15872" width="9.140625" style="197"/>
    <col min="15873" max="15873" width="24" style="197" customWidth="1"/>
    <col min="15874" max="15875" width="19.28515625" style="197" customWidth="1"/>
    <col min="15876" max="15876" width="21.7109375" style="197" customWidth="1"/>
    <col min="15877" max="15877" width="17.28515625" style="197" customWidth="1"/>
    <col min="15878" max="15878" width="20.7109375" style="197" customWidth="1"/>
    <col min="15879" max="15879" width="19.5703125" style="197" customWidth="1"/>
    <col min="15880" max="15880" width="22.28515625" style="197" customWidth="1"/>
    <col min="15881" max="15881" width="21.28515625" style="197" customWidth="1"/>
    <col min="15882" max="16128" width="9.140625" style="197"/>
    <col min="16129" max="16129" width="24" style="197" customWidth="1"/>
    <col min="16130" max="16131" width="19.28515625" style="197" customWidth="1"/>
    <col min="16132" max="16132" width="21.7109375" style="197" customWidth="1"/>
    <col min="16133" max="16133" width="17.28515625" style="197" customWidth="1"/>
    <col min="16134" max="16134" width="20.7109375" style="197" customWidth="1"/>
    <col min="16135" max="16135" width="19.5703125" style="197" customWidth="1"/>
    <col min="16136" max="16136" width="22.28515625" style="197" customWidth="1"/>
    <col min="16137" max="16137" width="21.28515625" style="197" customWidth="1"/>
    <col min="16138" max="16384" width="9.140625" style="197"/>
  </cols>
  <sheetData>
    <row r="4" spans="1:9" ht="20.25" x14ac:dyDescent="0.3">
      <c r="A4" s="194" t="s">
        <v>216</v>
      </c>
      <c r="B4" s="195"/>
      <c r="C4" s="195"/>
      <c r="D4" s="195"/>
      <c r="E4" s="195"/>
      <c r="F4" s="195"/>
      <c r="G4" s="195"/>
      <c r="H4" s="195"/>
      <c r="I4" s="195"/>
    </row>
    <row r="7" spans="1:9" ht="15.75" thickBot="1" x14ac:dyDescent="0.25">
      <c r="E7" s="233"/>
      <c r="I7" s="199" t="s">
        <v>217</v>
      </c>
    </row>
    <row r="8" spans="1:9" ht="37.5" customHeight="1" x14ac:dyDescent="0.25">
      <c r="A8" s="201" t="s">
        <v>218</v>
      </c>
      <c r="B8" s="201" t="s">
        <v>219</v>
      </c>
      <c r="C8" s="201" t="s">
        <v>190</v>
      </c>
      <c r="D8" s="234" t="s">
        <v>220</v>
      </c>
      <c r="E8" s="234" t="s">
        <v>221</v>
      </c>
      <c r="F8" s="201" t="s">
        <v>222</v>
      </c>
      <c r="G8" s="234" t="s">
        <v>223</v>
      </c>
      <c r="H8" s="201" t="s">
        <v>223</v>
      </c>
      <c r="I8" s="201" t="s">
        <v>224</v>
      </c>
    </row>
    <row r="9" spans="1:9" ht="36.75" customHeight="1" x14ac:dyDescent="0.25">
      <c r="A9" s="206"/>
      <c r="B9" s="235" t="s">
        <v>191</v>
      </c>
      <c r="C9" s="235" t="s">
        <v>225</v>
      </c>
      <c r="D9" s="235" t="s">
        <v>226</v>
      </c>
      <c r="E9" s="235" t="s">
        <v>227</v>
      </c>
      <c r="F9" s="236" t="s">
        <v>228</v>
      </c>
      <c r="G9" s="235" t="s">
        <v>229</v>
      </c>
      <c r="H9" s="235" t="s">
        <v>230</v>
      </c>
      <c r="I9" s="236" t="s">
        <v>231</v>
      </c>
    </row>
    <row r="10" spans="1:9" ht="36.75" customHeight="1" thickBot="1" x14ac:dyDescent="0.3">
      <c r="A10" s="206"/>
      <c r="B10" s="235" t="s">
        <v>232</v>
      </c>
      <c r="C10" s="235" t="s">
        <v>232</v>
      </c>
      <c r="D10" s="235" t="s">
        <v>233</v>
      </c>
      <c r="E10" s="236"/>
      <c r="F10" s="236"/>
      <c r="G10" s="236"/>
      <c r="H10" s="235" t="s">
        <v>234</v>
      </c>
      <c r="I10" s="236"/>
    </row>
    <row r="11" spans="1:9" ht="13.5" thickBot="1" x14ac:dyDescent="0.25">
      <c r="A11" s="215" t="s">
        <v>0</v>
      </c>
      <c r="B11" s="215">
        <v>1</v>
      </c>
      <c r="C11" s="215">
        <v>2</v>
      </c>
      <c r="D11" s="215">
        <v>3</v>
      </c>
      <c r="E11" s="215">
        <v>4</v>
      </c>
      <c r="F11" s="215">
        <v>5</v>
      </c>
      <c r="G11" s="215">
        <v>6</v>
      </c>
      <c r="H11" s="215">
        <v>7</v>
      </c>
      <c r="I11" s="215">
        <v>8</v>
      </c>
    </row>
    <row r="12" spans="1:9" ht="51.75" customHeight="1" x14ac:dyDescent="0.25">
      <c r="A12" s="237" t="s">
        <v>187</v>
      </c>
      <c r="B12" s="220">
        <v>135470000</v>
      </c>
      <c r="C12" s="220">
        <v>119302726</v>
      </c>
      <c r="D12" s="238">
        <v>5433067</v>
      </c>
      <c r="E12" s="238">
        <v>6086713</v>
      </c>
      <c r="F12" s="238">
        <v>48633471</v>
      </c>
      <c r="G12" s="238">
        <v>54720184</v>
      </c>
      <c r="H12" s="239">
        <v>60153251</v>
      </c>
      <c r="I12" s="238">
        <f>SUM(C12-H12)</f>
        <v>59149475</v>
      </c>
    </row>
    <row r="13" spans="1:9" ht="36" customHeight="1" thickBot="1" x14ac:dyDescent="0.25">
      <c r="A13" s="225"/>
      <c r="B13" s="226"/>
      <c r="C13" s="226"/>
      <c r="D13" s="226"/>
      <c r="E13" s="226"/>
      <c r="F13" s="226"/>
      <c r="G13" s="226"/>
      <c r="H13" s="240"/>
      <c r="I13" s="226"/>
    </row>
    <row r="15" spans="1:9" x14ac:dyDescent="0.2">
      <c r="G15" s="224"/>
      <c r="H15" s="224"/>
    </row>
    <row r="16" spans="1:9" x14ac:dyDescent="0.2">
      <c r="G16" s="224"/>
      <c r="H16" s="224"/>
    </row>
  </sheetData>
  <printOptions horizontalCentered="1"/>
  <pageMargins left="0" right="0" top="1.5748031496062993" bottom="0" header="0" footer="0"/>
  <pageSetup paperSize="9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35"/>
  <sheetViews>
    <sheetView workbookViewId="0">
      <selection activeCell="I6" sqref="I6"/>
    </sheetView>
  </sheetViews>
  <sheetFormatPr defaultRowHeight="14.25" customHeight="1" x14ac:dyDescent="0.2"/>
  <cols>
    <col min="1" max="1" width="7" style="70" customWidth="1"/>
    <col min="2" max="2" width="74.28515625" style="70" customWidth="1"/>
    <col min="3" max="8" width="11.7109375" style="70" customWidth="1"/>
    <col min="9" max="9" width="12.140625" style="70" customWidth="1"/>
    <col min="10" max="10" width="15.28515625" style="70" customWidth="1"/>
    <col min="11" max="16384" width="9.140625" style="70"/>
  </cols>
  <sheetData>
    <row r="3" spans="1:11" ht="14.25" customHeight="1" x14ac:dyDescent="0.2">
      <c r="A3" s="69" t="s">
        <v>72</v>
      </c>
    </row>
    <row r="4" spans="1:11" ht="14.25" customHeight="1" x14ac:dyDescent="0.2">
      <c r="I4" s="71" t="s">
        <v>3</v>
      </c>
    </row>
    <row r="5" spans="1:11" ht="33.75" customHeight="1" x14ac:dyDescent="0.2">
      <c r="A5" s="72" t="s">
        <v>73</v>
      </c>
      <c r="B5" s="73" t="s">
        <v>1</v>
      </c>
      <c r="C5" s="58" t="s">
        <v>59</v>
      </c>
      <c r="D5" s="58" t="s">
        <v>6</v>
      </c>
      <c r="E5" s="58" t="s">
        <v>7</v>
      </c>
      <c r="F5" s="58" t="s">
        <v>8</v>
      </c>
      <c r="G5" s="58" t="s">
        <v>99</v>
      </c>
      <c r="H5" s="58" t="s">
        <v>158</v>
      </c>
      <c r="I5" s="58" t="s">
        <v>60</v>
      </c>
    </row>
    <row r="6" spans="1:11" ht="18.75" customHeight="1" x14ac:dyDescent="0.2">
      <c r="A6" s="74"/>
      <c r="B6" s="75" t="s">
        <v>74</v>
      </c>
      <c r="C6" s="76">
        <f t="shared" ref="C6:H6" si="0">+C7+C12+C13+C14+C17</f>
        <v>433054</v>
      </c>
      <c r="D6" s="76">
        <f t="shared" si="0"/>
        <v>425745</v>
      </c>
      <c r="E6" s="76">
        <f t="shared" si="0"/>
        <v>451432</v>
      </c>
      <c r="F6" s="76">
        <f t="shared" si="0"/>
        <v>441955</v>
      </c>
      <c r="G6" s="76">
        <f t="shared" si="0"/>
        <v>460199</v>
      </c>
      <c r="H6" s="76">
        <f t="shared" si="0"/>
        <v>461040</v>
      </c>
      <c r="I6" s="76">
        <f>SUM(C6:H6)</f>
        <v>2673425</v>
      </c>
      <c r="J6" s="86"/>
    </row>
    <row r="7" spans="1:11" ht="18.75" customHeight="1" x14ac:dyDescent="0.2">
      <c r="A7" s="77"/>
      <c r="B7" s="75" t="s">
        <v>97</v>
      </c>
      <c r="C7" s="76">
        <f t="shared" ref="C7:H7" si="1">+C9+C10+C11+C15+C16+C18+C19</f>
        <v>397962</v>
      </c>
      <c r="D7" s="76">
        <f t="shared" si="1"/>
        <v>405955</v>
      </c>
      <c r="E7" s="76">
        <f t="shared" si="1"/>
        <v>425979</v>
      </c>
      <c r="F7" s="76">
        <f t="shared" si="1"/>
        <v>420909</v>
      </c>
      <c r="G7" s="76">
        <f t="shared" si="1"/>
        <v>434229</v>
      </c>
      <c r="H7" s="76">
        <f t="shared" si="1"/>
        <v>434716</v>
      </c>
      <c r="I7" s="76">
        <f t="shared" ref="I7:I19" si="2">SUM(C7:H7)</f>
        <v>2519750</v>
      </c>
      <c r="J7" s="86"/>
      <c r="K7" s="78"/>
    </row>
    <row r="8" spans="1:11" ht="18.75" customHeight="1" x14ac:dyDescent="0.2">
      <c r="A8" s="77"/>
      <c r="B8" s="75" t="s">
        <v>98</v>
      </c>
      <c r="C8" s="76">
        <f t="shared" ref="C8:H8" si="3">+C9+C10+C11+C12+C13+C14+C18</f>
        <v>413260</v>
      </c>
      <c r="D8" s="76">
        <f t="shared" si="3"/>
        <v>405618</v>
      </c>
      <c r="E8" s="76">
        <f t="shared" si="3"/>
        <v>430883</v>
      </c>
      <c r="F8" s="76">
        <f t="shared" si="3"/>
        <v>421427</v>
      </c>
      <c r="G8" s="76">
        <f t="shared" si="3"/>
        <v>437860</v>
      </c>
      <c r="H8" s="76">
        <f t="shared" si="3"/>
        <v>439196</v>
      </c>
      <c r="I8" s="76">
        <f t="shared" si="2"/>
        <v>2548244</v>
      </c>
      <c r="J8" s="86"/>
    </row>
    <row r="9" spans="1:11" ht="18.75" customHeight="1" x14ac:dyDescent="0.2">
      <c r="A9" s="79" t="s">
        <v>75</v>
      </c>
      <c r="B9" s="80" t="s">
        <v>76</v>
      </c>
      <c r="C9" s="81">
        <v>356673</v>
      </c>
      <c r="D9" s="81">
        <v>361127</v>
      </c>
      <c r="E9" s="81">
        <v>380009</v>
      </c>
      <c r="F9" s="81">
        <f>100846+275853</f>
        <v>376699</v>
      </c>
      <c r="G9" s="81">
        <f>386435</f>
        <v>386435</v>
      </c>
      <c r="H9" s="81">
        <v>387336</v>
      </c>
      <c r="I9" s="76">
        <f t="shared" si="2"/>
        <v>2248279</v>
      </c>
      <c r="J9" s="86"/>
      <c r="K9" s="78"/>
    </row>
    <row r="10" spans="1:11" ht="18.75" customHeight="1" x14ac:dyDescent="0.2">
      <c r="A10" s="79" t="s">
        <v>77</v>
      </c>
      <c r="B10" s="80" t="s">
        <v>78</v>
      </c>
      <c r="C10" s="81">
        <v>19586</v>
      </c>
      <c r="D10" s="81">
        <v>22457</v>
      </c>
      <c r="E10" s="81">
        <v>23142</v>
      </c>
      <c r="F10" s="81">
        <v>21696</v>
      </c>
      <c r="G10" s="81">
        <v>23471</v>
      </c>
      <c r="H10" s="81">
        <v>22977</v>
      </c>
      <c r="I10" s="76">
        <f t="shared" si="2"/>
        <v>133329</v>
      </c>
      <c r="J10" s="87"/>
      <c r="K10" s="78"/>
    </row>
    <row r="11" spans="1:11" ht="18.75" customHeight="1" x14ac:dyDescent="0.2">
      <c r="A11" s="79" t="s">
        <v>79</v>
      </c>
      <c r="B11" s="80" t="s">
        <v>80</v>
      </c>
      <c r="C11" s="81">
        <v>2604</v>
      </c>
      <c r="D11" s="81">
        <v>2751</v>
      </c>
      <c r="E11" s="81">
        <v>2843</v>
      </c>
      <c r="F11" s="81">
        <v>2779</v>
      </c>
      <c r="G11" s="81">
        <v>2965</v>
      </c>
      <c r="H11" s="81">
        <v>2956</v>
      </c>
      <c r="I11" s="76">
        <f t="shared" si="2"/>
        <v>16898</v>
      </c>
      <c r="J11" s="87"/>
      <c r="K11" s="78"/>
    </row>
    <row r="12" spans="1:11" ht="18.75" customHeight="1" x14ac:dyDescent="0.2">
      <c r="A12" s="79" t="s">
        <v>81</v>
      </c>
      <c r="B12" s="80" t="s">
        <v>82</v>
      </c>
      <c r="C12" s="81">
        <v>104</v>
      </c>
      <c r="D12" s="81">
        <v>124</v>
      </c>
      <c r="E12" s="81">
        <v>298</v>
      </c>
      <c r="F12" s="81">
        <v>-508</v>
      </c>
      <c r="G12" s="81">
        <v>331</v>
      </c>
      <c r="H12" s="81">
        <v>675</v>
      </c>
      <c r="I12" s="76">
        <f t="shared" si="2"/>
        <v>1024</v>
      </c>
      <c r="J12" s="87"/>
      <c r="K12" s="78"/>
    </row>
    <row r="13" spans="1:11" ht="18.75" customHeight="1" x14ac:dyDescent="0.2">
      <c r="A13" s="79" t="s">
        <v>83</v>
      </c>
      <c r="B13" s="80" t="s">
        <v>84</v>
      </c>
      <c r="C13" s="81">
        <v>31791</v>
      </c>
      <c r="D13" s="81">
        <v>16709</v>
      </c>
      <c r="E13" s="81">
        <v>22484</v>
      </c>
      <c r="F13" s="81">
        <v>18837</v>
      </c>
      <c r="G13" s="81">
        <f>67142-43788</f>
        <v>23354</v>
      </c>
      <c r="H13" s="81">
        <v>21921</v>
      </c>
      <c r="I13" s="76">
        <f t="shared" si="2"/>
        <v>135096</v>
      </c>
      <c r="J13" s="87"/>
      <c r="K13" s="78"/>
    </row>
    <row r="14" spans="1:11" ht="18.75" customHeight="1" x14ac:dyDescent="0.2">
      <c r="A14" s="79" t="s">
        <v>85</v>
      </c>
      <c r="B14" s="80" t="s">
        <v>86</v>
      </c>
      <c r="C14" s="81">
        <v>2139</v>
      </c>
      <c r="D14" s="81">
        <v>2293</v>
      </c>
      <c r="E14" s="81">
        <v>1601</v>
      </c>
      <c r="F14" s="81">
        <v>1670</v>
      </c>
      <c r="G14" s="81">
        <v>1094</v>
      </c>
      <c r="H14" s="81">
        <v>2975</v>
      </c>
      <c r="I14" s="76">
        <f t="shared" si="2"/>
        <v>11772</v>
      </c>
      <c r="J14" s="87"/>
      <c r="K14" s="78"/>
    </row>
    <row r="15" spans="1:11" ht="18.75" customHeight="1" x14ac:dyDescent="0.2">
      <c r="A15" s="79" t="s">
        <v>87</v>
      </c>
      <c r="B15" s="80" t="s">
        <v>88</v>
      </c>
      <c r="C15" s="81">
        <v>18545</v>
      </c>
      <c r="D15" s="81">
        <v>19271</v>
      </c>
      <c r="E15" s="81">
        <v>19267</v>
      </c>
      <c r="F15" s="81">
        <v>19270</v>
      </c>
      <c r="G15" s="81">
        <v>20934</v>
      </c>
      <c r="H15" s="81">
        <v>20876</v>
      </c>
      <c r="I15" s="76">
        <f t="shared" si="2"/>
        <v>118163</v>
      </c>
      <c r="J15" s="87"/>
      <c r="K15" s="78"/>
    </row>
    <row r="16" spans="1:11" ht="18.75" customHeight="1" x14ac:dyDescent="0.2">
      <c r="A16" s="79" t="s">
        <v>89</v>
      </c>
      <c r="B16" s="82" t="s">
        <v>90</v>
      </c>
      <c r="C16" s="81">
        <v>169</v>
      </c>
      <c r="D16" s="81">
        <v>170</v>
      </c>
      <c r="E16" s="81">
        <v>186</v>
      </c>
      <c r="F16" s="81">
        <v>187</v>
      </c>
      <c r="G16" s="81">
        <v>191</v>
      </c>
      <c r="H16" s="81">
        <v>191</v>
      </c>
      <c r="I16" s="76">
        <f t="shared" si="2"/>
        <v>1094</v>
      </c>
      <c r="J16" s="87"/>
      <c r="K16" s="78"/>
    </row>
    <row r="17" spans="1:11" ht="18.75" customHeight="1" x14ac:dyDescent="0.2">
      <c r="A17" s="79" t="s">
        <v>91</v>
      </c>
      <c r="B17" s="80" t="s">
        <v>92</v>
      </c>
      <c r="C17" s="81">
        <v>1058</v>
      </c>
      <c r="D17" s="81">
        <v>664</v>
      </c>
      <c r="E17" s="81">
        <v>1070</v>
      </c>
      <c r="F17" s="81">
        <v>1047</v>
      </c>
      <c r="G17" s="81">
        <v>1191</v>
      </c>
      <c r="H17" s="81">
        <v>753</v>
      </c>
      <c r="I17" s="76">
        <f t="shared" si="2"/>
        <v>5783</v>
      </c>
      <c r="J17" s="87"/>
      <c r="K17" s="78"/>
    </row>
    <row r="18" spans="1:11" ht="18.75" customHeight="1" x14ac:dyDescent="0.2">
      <c r="A18" s="79" t="s">
        <v>93</v>
      </c>
      <c r="B18" s="80" t="s">
        <v>94</v>
      </c>
      <c r="C18" s="81">
        <f>352+11</f>
        <v>363</v>
      </c>
      <c r="D18" s="81">
        <f>146+11</f>
        <v>157</v>
      </c>
      <c r="E18" s="81">
        <f>498+8</f>
        <v>506</v>
      </c>
      <c r="F18" s="81">
        <f>245+9</f>
        <v>254</v>
      </c>
      <c r="G18" s="81">
        <v>210</v>
      </c>
      <c r="H18" s="81">
        <v>356</v>
      </c>
      <c r="I18" s="76">
        <f t="shared" si="2"/>
        <v>1846</v>
      </c>
      <c r="J18" s="87"/>
      <c r="K18" s="78"/>
    </row>
    <row r="19" spans="1:11" ht="18.75" customHeight="1" x14ac:dyDescent="0.2">
      <c r="A19" s="79" t="s">
        <v>95</v>
      </c>
      <c r="B19" s="80" t="s">
        <v>96</v>
      </c>
      <c r="C19" s="81">
        <v>22</v>
      </c>
      <c r="D19" s="81">
        <v>22</v>
      </c>
      <c r="E19" s="81">
        <v>26</v>
      </c>
      <c r="F19" s="81">
        <v>24</v>
      </c>
      <c r="G19" s="81">
        <v>23</v>
      </c>
      <c r="H19" s="81">
        <v>24</v>
      </c>
      <c r="I19" s="76">
        <f t="shared" si="2"/>
        <v>141</v>
      </c>
      <c r="J19" s="87"/>
      <c r="K19" s="78"/>
    </row>
    <row r="20" spans="1:11" ht="18.75" customHeight="1" x14ac:dyDescent="0.2">
      <c r="J20" s="86"/>
    </row>
    <row r="21" spans="1:11" ht="14.25" customHeight="1" x14ac:dyDescent="0.2">
      <c r="C21" s="78"/>
      <c r="D21" s="78"/>
      <c r="E21" s="78"/>
      <c r="F21" s="78"/>
      <c r="G21" s="78"/>
      <c r="H21" s="78"/>
      <c r="I21" s="78"/>
      <c r="J21" s="86"/>
    </row>
    <row r="22" spans="1:11" ht="14.25" customHeight="1" x14ac:dyDescent="0.2">
      <c r="B22" s="53"/>
      <c r="C22" s="78"/>
      <c r="D22" s="78"/>
      <c r="E22" s="78"/>
      <c r="F22" s="78"/>
      <c r="G22" s="78"/>
      <c r="H22" s="78"/>
      <c r="I22" s="78"/>
      <c r="J22" s="86"/>
    </row>
    <row r="23" spans="1:11" ht="14.25" customHeight="1" x14ac:dyDescent="0.2">
      <c r="B23" s="53"/>
      <c r="I23" s="78"/>
      <c r="J23" s="86"/>
    </row>
    <row r="24" spans="1:11" ht="14.25" customHeight="1" x14ac:dyDescent="0.2">
      <c r="C24" s="78"/>
      <c r="D24" s="78"/>
      <c r="E24" s="78"/>
      <c r="F24" s="78"/>
      <c r="G24" s="78"/>
      <c r="H24" s="78"/>
      <c r="I24" s="78"/>
    </row>
    <row r="25" spans="1:11" ht="14.25" customHeight="1" x14ac:dyDescent="0.2">
      <c r="C25" s="78"/>
      <c r="D25" s="78"/>
      <c r="E25" s="78"/>
      <c r="F25" s="78"/>
      <c r="G25" s="78"/>
      <c r="H25" s="78"/>
      <c r="I25" s="78"/>
    </row>
    <row r="26" spans="1:11" ht="14.25" customHeight="1" x14ac:dyDescent="0.2">
      <c r="C26" s="78"/>
      <c r="I26" s="78"/>
    </row>
    <row r="27" spans="1:11" ht="14.25" customHeight="1" x14ac:dyDescent="0.2">
      <c r="C27" s="78"/>
      <c r="D27" s="78"/>
      <c r="E27" s="78"/>
      <c r="F27" s="78"/>
      <c r="G27" s="78"/>
      <c r="H27" s="78"/>
      <c r="I27" s="78"/>
    </row>
    <row r="28" spans="1:11" ht="14.25" customHeight="1" x14ac:dyDescent="0.2">
      <c r="C28" s="78"/>
      <c r="D28" s="78"/>
      <c r="E28" s="78"/>
      <c r="F28" s="78"/>
      <c r="G28" s="78"/>
      <c r="H28" s="78"/>
      <c r="I28" s="78"/>
    </row>
    <row r="29" spans="1:11" ht="14.25" customHeight="1" x14ac:dyDescent="0.2">
      <c r="I29" s="78"/>
    </row>
    <row r="30" spans="1:11" ht="14.25" customHeight="1" x14ac:dyDescent="0.2">
      <c r="I30" s="78"/>
    </row>
    <row r="31" spans="1:11" ht="14.25" customHeight="1" x14ac:dyDescent="0.2">
      <c r="I31" s="78"/>
    </row>
    <row r="32" spans="1:11" ht="14.25" customHeight="1" x14ac:dyDescent="0.2">
      <c r="I32" s="78"/>
    </row>
    <row r="33" spans="9:9" ht="14.25" customHeight="1" x14ac:dyDescent="0.2">
      <c r="I33" s="78"/>
    </row>
    <row r="34" spans="9:9" ht="14.25" customHeight="1" x14ac:dyDescent="0.2">
      <c r="I34" s="78"/>
    </row>
    <row r="35" spans="9:9" ht="14.25" customHeight="1" x14ac:dyDescent="0.2">
      <c r="I35" s="78"/>
    </row>
  </sheetData>
  <phoneticPr fontId="5" type="noConversion"/>
  <pageMargins left="0.47" right="0.26" top="1" bottom="1" header="0.4921259845" footer="0.4921259845"/>
  <pageSetup paperSize="9" scale="54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0"/>
  <sheetViews>
    <sheetView topLeftCell="G1" zoomScale="75" workbookViewId="0"/>
  </sheetViews>
  <sheetFormatPr defaultRowHeight="12.75" x14ac:dyDescent="0.2"/>
  <cols>
    <col min="1" max="1" width="15.85546875" style="241" customWidth="1"/>
    <col min="2" max="3" width="10.5703125" style="241" customWidth="1"/>
    <col min="4" max="4" width="9.85546875" style="241" customWidth="1"/>
    <col min="5" max="5" width="9.28515625" style="241" customWidth="1"/>
    <col min="6" max="6" width="73.7109375" style="241" customWidth="1"/>
    <col min="7" max="7" width="22.7109375" style="241" customWidth="1"/>
    <col min="8" max="9" width="22" style="241" customWidth="1"/>
    <col min="10" max="10" width="22" style="243" customWidth="1"/>
    <col min="11" max="11" width="22.7109375" style="243" customWidth="1"/>
    <col min="12" max="12" width="14" style="241" customWidth="1"/>
    <col min="13" max="13" width="17.28515625" style="241" customWidth="1"/>
    <col min="14" max="14" width="14" style="241" customWidth="1"/>
    <col min="15" max="256" width="9.140625" style="241"/>
    <col min="257" max="257" width="15.85546875" style="241" customWidth="1"/>
    <col min="258" max="259" width="10.5703125" style="241" customWidth="1"/>
    <col min="260" max="260" width="9.85546875" style="241" customWidth="1"/>
    <col min="261" max="261" width="9.28515625" style="241" customWidth="1"/>
    <col min="262" max="262" width="73.7109375" style="241" customWidth="1"/>
    <col min="263" max="263" width="22.7109375" style="241" customWidth="1"/>
    <col min="264" max="266" width="22" style="241" customWidth="1"/>
    <col min="267" max="267" width="22.7109375" style="241" customWidth="1"/>
    <col min="268" max="268" width="14" style="241" customWidth="1"/>
    <col min="269" max="269" width="17.28515625" style="241" customWidth="1"/>
    <col min="270" max="270" width="14" style="241" customWidth="1"/>
    <col min="271" max="512" width="9.140625" style="241"/>
    <col min="513" max="513" width="15.85546875" style="241" customWidth="1"/>
    <col min="514" max="515" width="10.5703125" style="241" customWidth="1"/>
    <col min="516" max="516" width="9.85546875" style="241" customWidth="1"/>
    <col min="517" max="517" width="9.28515625" style="241" customWidth="1"/>
    <col min="518" max="518" width="73.7109375" style="241" customWidth="1"/>
    <col min="519" max="519" width="22.7109375" style="241" customWidth="1"/>
    <col min="520" max="522" width="22" style="241" customWidth="1"/>
    <col min="523" max="523" width="22.7109375" style="241" customWidth="1"/>
    <col min="524" max="524" width="14" style="241" customWidth="1"/>
    <col min="525" max="525" width="17.28515625" style="241" customWidth="1"/>
    <col min="526" max="526" width="14" style="241" customWidth="1"/>
    <col min="527" max="768" width="9.140625" style="241"/>
    <col min="769" max="769" width="15.85546875" style="241" customWidth="1"/>
    <col min="770" max="771" width="10.5703125" style="241" customWidth="1"/>
    <col min="772" max="772" width="9.85546875" style="241" customWidth="1"/>
    <col min="773" max="773" width="9.28515625" style="241" customWidth="1"/>
    <col min="774" max="774" width="73.7109375" style="241" customWidth="1"/>
    <col min="775" max="775" width="22.7109375" style="241" customWidth="1"/>
    <col min="776" max="778" width="22" style="241" customWidth="1"/>
    <col min="779" max="779" width="22.7109375" style="241" customWidth="1"/>
    <col min="780" max="780" width="14" style="241" customWidth="1"/>
    <col min="781" max="781" width="17.28515625" style="241" customWidth="1"/>
    <col min="782" max="782" width="14" style="241" customWidth="1"/>
    <col min="783" max="1024" width="9.140625" style="241"/>
    <col min="1025" max="1025" width="15.85546875" style="241" customWidth="1"/>
    <col min="1026" max="1027" width="10.5703125" style="241" customWidth="1"/>
    <col min="1028" max="1028" width="9.85546875" style="241" customWidth="1"/>
    <col min="1029" max="1029" width="9.28515625" style="241" customWidth="1"/>
    <col min="1030" max="1030" width="73.7109375" style="241" customWidth="1"/>
    <col min="1031" max="1031" width="22.7109375" style="241" customWidth="1"/>
    <col min="1032" max="1034" width="22" style="241" customWidth="1"/>
    <col min="1035" max="1035" width="22.7109375" style="241" customWidth="1"/>
    <col min="1036" max="1036" width="14" style="241" customWidth="1"/>
    <col min="1037" max="1037" width="17.28515625" style="241" customWidth="1"/>
    <col min="1038" max="1038" width="14" style="241" customWidth="1"/>
    <col min="1039" max="1280" width="9.140625" style="241"/>
    <col min="1281" max="1281" width="15.85546875" style="241" customWidth="1"/>
    <col min="1282" max="1283" width="10.5703125" style="241" customWidth="1"/>
    <col min="1284" max="1284" width="9.85546875" style="241" customWidth="1"/>
    <col min="1285" max="1285" width="9.28515625" style="241" customWidth="1"/>
    <col min="1286" max="1286" width="73.7109375" style="241" customWidth="1"/>
    <col min="1287" max="1287" width="22.7109375" style="241" customWidth="1"/>
    <col min="1288" max="1290" width="22" style="241" customWidth="1"/>
    <col min="1291" max="1291" width="22.7109375" style="241" customWidth="1"/>
    <col min="1292" max="1292" width="14" style="241" customWidth="1"/>
    <col min="1293" max="1293" width="17.28515625" style="241" customWidth="1"/>
    <col min="1294" max="1294" width="14" style="241" customWidth="1"/>
    <col min="1295" max="1536" width="9.140625" style="241"/>
    <col min="1537" max="1537" width="15.85546875" style="241" customWidth="1"/>
    <col min="1538" max="1539" width="10.5703125" style="241" customWidth="1"/>
    <col min="1540" max="1540" width="9.85546875" style="241" customWidth="1"/>
    <col min="1541" max="1541" width="9.28515625" style="241" customWidth="1"/>
    <col min="1542" max="1542" width="73.7109375" style="241" customWidth="1"/>
    <col min="1543" max="1543" width="22.7109375" style="241" customWidth="1"/>
    <col min="1544" max="1546" width="22" style="241" customWidth="1"/>
    <col min="1547" max="1547" width="22.7109375" style="241" customWidth="1"/>
    <col min="1548" max="1548" width="14" style="241" customWidth="1"/>
    <col min="1549" max="1549" width="17.28515625" style="241" customWidth="1"/>
    <col min="1550" max="1550" width="14" style="241" customWidth="1"/>
    <col min="1551" max="1792" width="9.140625" style="241"/>
    <col min="1793" max="1793" width="15.85546875" style="241" customWidth="1"/>
    <col min="1794" max="1795" width="10.5703125" style="241" customWidth="1"/>
    <col min="1796" max="1796" width="9.85546875" style="241" customWidth="1"/>
    <col min="1797" max="1797" width="9.28515625" style="241" customWidth="1"/>
    <col min="1798" max="1798" width="73.7109375" style="241" customWidth="1"/>
    <col min="1799" max="1799" width="22.7109375" style="241" customWidth="1"/>
    <col min="1800" max="1802" width="22" style="241" customWidth="1"/>
    <col min="1803" max="1803" width="22.7109375" style="241" customWidth="1"/>
    <col min="1804" max="1804" width="14" style="241" customWidth="1"/>
    <col min="1805" max="1805" width="17.28515625" style="241" customWidth="1"/>
    <col min="1806" max="1806" width="14" style="241" customWidth="1"/>
    <col min="1807" max="2048" width="9.140625" style="241"/>
    <col min="2049" max="2049" width="15.85546875" style="241" customWidth="1"/>
    <col min="2050" max="2051" width="10.5703125" style="241" customWidth="1"/>
    <col min="2052" max="2052" width="9.85546875" style="241" customWidth="1"/>
    <col min="2053" max="2053" width="9.28515625" style="241" customWidth="1"/>
    <col min="2054" max="2054" width="73.7109375" style="241" customWidth="1"/>
    <col min="2055" max="2055" width="22.7109375" style="241" customWidth="1"/>
    <col min="2056" max="2058" width="22" style="241" customWidth="1"/>
    <col min="2059" max="2059" width="22.7109375" style="241" customWidth="1"/>
    <col min="2060" max="2060" width="14" style="241" customWidth="1"/>
    <col min="2061" max="2061" width="17.28515625" style="241" customWidth="1"/>
    <col min="2062" max="2062" width="14" style="241" customWidth="1"/>
    <col min="2063" max="2304" width="9.140625" style="241"/>
    <col min="2305" max="2305" width="15.85546875" style="241" customWidth="1"/>
    <col min="2306" max="2307" width="10.5703125" style="241" customWidth="1"/>
    <col min="2308" max="2308" width="9.85546875" style="241" customWidth="1"/>
    <col min="2309" max="2309" width="9.28515625" style="241" customWidth="1"/>
    <col min="2310" max="2310" width="73.7109375" style="241" customWidth="1"/>
    <col min="2311" max="2311" width="22.7109375" style="241" customWidth="1"/>
    <col min="2312" max="2314" width="22" style="241" customWidth="1"/>
    <col min="2315" max="2315" width="22.7109375" style="241" customWidth="1"/>
    <col min="2316" max="2316" width="14" style="241" customWidth="1"/>
    <col min="2317" max="2317" width="17.28515625" style="241" customWidth="1"/>
    <col min="2318" max="2318" width="14" style="241" customWidth="1"/>
    <col min="2319" max="2560" width="9.140625" style="241"/>
    <col min="2561" max="2561" width="15.85546875" style="241" customWidth="1"/>
    <col min="2562" max="2563" width="10.5703125" style="241" customWidth="1"/>
    <col min="2564" max="2564" width="9.85546875" style="241" customWidth="1"/>
    <col min="2565" max="2565" width="9.28515625" style="241" customWidth="1"/>
    <col min="2566" max="2566" width="73.7109375" style="241" customWidth="1"/>
    <col min="2567" max="2567" width="22.7109375" style="241" customWidth="1"/>
    <col min="2568" max="2570" width="22" style="241" customWidth="1"/>
    <col min="2571" max="2571" width="22.7109375" style="241" customWidth="1"/>
    <col min="2572" max="2572" width="14" style="241" customWidth="1"/>
    <col min="2573" max="2573" width="17.28515625" style="241" customWidth="1"/>
    <col min="2574" max="2574" width="14" style="241" customWidth="1"/>
    <col min="2575" max="2816" width="9.140625" style="241"/>
    <col min="2817" max="2817" width="15.85546875" style="241" customWidth="1"/>
    <col min="2818" max="2819" width="10.5703125" style="241" customWidth="1"/>
    <col min="2820" max="2820" width="9.85546875" style="241" customWidth="1"/>
    <col min="2821" max="2821" width="9.28515625" style="241" customWidth="1"/>
    <col min="2822" max="2822" width="73.7109375" style="241" customWidth="1"/>
    <col min="2823" max="2823" width="22.7109375" style="241" customWidth="1"/>
    <col min="2824" max="2826" width="22" style="241" customWidth="1"/>
    <col min="2827" max="2827" width="22.7109375" style="241" customWidth="1"/>
    <col min="2828" max="2828" width="14" style="241" customWidth="1"/>
    <col min="2829" max="2829" width="17.28515625" style="241" customWidth="1"/>
    <col min="2830" max="2830" width="14" style="241" customWidth="1"/>
    <col min="2831" max="3072" width="9.140625" style="241"/>
    <col min="3073" max="3073" width="15.85546875" style="241" customWidth="1"/>
    <col min="3074" max="3075" width="10.5703125" style="241" customWidth="1"/>
    <col min="3076" max="3076" width="9.85546875" style="241" customWidth="1"/>
    <col min="3077" max="3077" width="9.28515625" style="241" customWidth="1"/>
    <col min="3078" max="3078" width="73.7109375" style="241" customWidth="1"/>
    <col min="3079" max="3079" width="22.7109375" style="241" customWidth="1"/>
    <col min="3080" max="3082" width="22" style="241" customWidth="1"/>
    <col min="3083" max="3083" width="22.7109375" style="241" customWidth="1"/>
    <col min="3084" max="3084" width="14" style="241" customWidth="1"/>
    <col min="3085" max="3085" width="17.28515625" style="241" customWidth="1"/>
    <col min="3086" max="3086" width="14" style="241" customWidth="1"/>
    <col min="3087" max="3328" width="9.140625" style="241"/>
    <col min="3329" max="3329" width="15.85546875" style="241" customWidth="1"/>
    <col min="3330" max="3331" width="10.5703125" style="241" customWidth="1"/>
    <col min="3332" max="3332" width="9.85546875" style="241" customWidth="1"/>
    <col min="3333" max="3333" width="9.28515625" style="241" customWidth="1"/>
    <col min="3334" max="3334" width="73.7109375" style="241" customWidth="1"/>
    <col min="3335" max="3335" width="22.7109375" style="241" customWidth="1"/>
    <col min="3336" max="3338" width="22" style="241" customWidth="1"/>
    <col min="3339" max="3339" width="22.7109375" style="241" customWidth="1"/>
    <col min="3340" max="3340" width="14" style="241" customWidth="1"/>
    <col min="3341" max="3341" width="17.28515625" style="241" customWidth="1"/>
    <col min="3342" max="3342" width="14" style="241" customWidth="1"/>
    <col min="3343" max="3584" width="9.140625" style="241"/>
    <col min="3585" max="3585" width="15.85546875" style="241" customWidth="1"/>
    <col min="3586" max="3587" width="10.5703125" style="241" customWidth="1"/>
    <col min="3588" max="3588" width="9.85546875" style="241" customWidth="1"/>
    <col min="3589" max="3589" width="9.28515625" style="241" customWidth="1"/>
    <col min="3590" max="3590" width="73.7109375" style="241" customWidth="1"/>
    <col min="3591" max="3591" width="22.7109375" style="241" customWidth="1"/>
    <col min="3592" max="3594" width="22" style="241" customWidth="1"/>
    <col min="3595" max="3595" width="22.7109375" style="241" customWidth="1"/>
    <col min="3596" max="3596" width="14" style="241" customWidth="1"/>
    <col min="3597" max="3597" width="17.28515625" style="241" customWidth="1"/>
    <col min="3598" max="3598" width="14" style="241" customWidth="1"/>
    <col min="3599" max="3840" width="9.140625" style="241"/>
    <col min="3841" max="3841" width="15.85546875" style="241" customWidth="1"/>
    <col min="3842" max="3843" width="10.5703125" style="241" customWidth="1"/>
    <col min="3844" max="3844" width="9.85546875" style="241" customWidth="1"/>
    <col min="3845" max="3845" width="9.28515625" style="241" customWidth="1"/>
    <col min="3846" max="3846" width="73.7109375" style="241" customWidth="1"/>
    <col min="3847" max="3847" width="22.7109375" style="241" customWidth="1"/>
    <col min="3848" max="3850" width="22" style="241" customWidth="1"/>
    <col min="3851" max="3851" width="22.7109375" style="241" customWidth="1"/>
    <col min="3852" max="3852" width="14" style="241" customWidth="1"/>
    <col min="3853" max="3853" width="17.28515625" style="241" customWidth="1"/>
    <col min="3854" max="3854" width="14" style="241" customWidth="1"/>
    <col min="3855" max="4096" width="9.140625" style="241"/>
    <col min="4097" max="4097" width="15.85546875" style="241" customWidth="1"/>
    <col min="4098" max="4099" width="10.5703125" style="241" customWidth="1"/>
    <col min="4100" max="4100" width="9.85546875" style="241" customWidth="1"/>
    <col min="4101" max="4101" width="9.28515625" style="241" customWidth="1"/>
    <col min="4102" max="4102" width="73.7109375" style="241" customWidth="1"/>
    <col min="4103" max="4103" width="22.7109375" style="241" customWidth="1"/>
    <col min="4104" max="4106" width="22" style="241" customWidth="1"/>
    <col min="4107" max="4107" width="22.7109375" style="241" customWidth="1"/>
    <col min="4108" max="4108" width="14" style="241" customWidth="1"/>
    <col min="4109" max="4109" width="17.28515625" style="241" customWidth="1"/>
    <col min="4110" max="4110" width="14" style="241" customWidth="1"/>
    <col min="4111" max="4352" width="9.140625" style="241"/>
    <col min="4353" max="4353" width="15.85546875" style="241" customWidth="1"/>
    <col min="4354" max="4355" width="10.5703125" style="241" customWidth="1"/>
    <col min="4356" max="4356" width="9.85546875" style="241" customWidth="1"/>
    <col min="4357" max="4357" width="9.28515625" style="241" customWidth="1"/>
    <col min="4358" max="4358" width="73.7109375" style="241" customWidth="1"/>
    <col min="4359" max="4359" width="22.7109375" style="241" customWidth="1"/>
    <col min="4360" max="4362" width="22" style="241" customWidth="1"/>
    <col min="4363" max="4363" width="22.7109375" style="241" customWidth="1"/>
    <col min="4364" max="4364" width="14" style="241" customWidth="1"/>
    <col min="4365" max="4365" width="17.28515625" style="241" customWidth="1"/>
    <col min="4366" max="4366" width="14" style="241" customWidth="1"/>
    <col min="4367" max="4608" width="9.140625" style="241"/>
    <col min="4609" max="4609" width="15.85546875" style="241" customWidth="1"/>
    <col min="4610" max="4611" width="10.5703125" style="241" customWidth="1"/>
    <col min="4612" max="4612" width="9.85546875" style="241" customWidth="1"/>
    <col min="4613" max="4613" width="9.28515625" style="241" customWidth="1"/>
    <col min="4614" max="4614" width="73.7109375" style="241" customWidth="1"/>
    <col min="4615" max="4615" width="22.7109375" style="241" customWidth="1"/>
    <col min="4616" max="4618" width="22" style="241" customWidth="1"/>
    <col min="4619" max="4619" width="22.7109375" style="241" customWidth="1"/>
    <col min="4620" max="4620" width="14" style="241" customWidth="1"/>
    <col min="4621" max="4621" width="17.28515625" style="241" customWidth="1"/>
    <col min="4622" max="4622" width="14" style="241" customWidth="1"/>
    <col min="4623" max="4864" width="9.140625" style="241"/>
    <col min="4865" max="4865" width="15.85546875" style="241" customWidth="1"/>
    <col min="4866" max="4867" width="10.5703125" style="241" customWidth="1"/>
    <col min="4868" max="4868" width="9.85546875" style="241" customWidth="1"/>
    <col min="4869" max="4869" width="9.28515625" style="241" customWidth="1"/>
    <col min="4870" max="4870" width="73.7109375" style="241" customWidth="1"/>
    <col min="4871" max="4871" width="22.7109375" style="241" customWidth="1"/>
    <col min="4872" max="4874" width="22" style="241" customWidth="1"/>
    <col min="4875" max="4875" width="22.7109375" style="241" customWidth="1"/>
    <col min="4876" max="4876" width="14" style="241" customWidth="1"/>
    <col min="4877" max="4877" width="17.28515625" style="241" customWidth="1"/>
    <col min="4878" max="4878" width="14" style="241" customWidth="1"/>
    <col min="4879" max="5120" width="9.140625" style="241"/>
    <col min="5121" max="5121" width="15.85546875" style="241" customWidth="1"/>
    <col min="5122" max="5123" width="10.5703125" style="241" customWidth="1"/>
    <col min="5124" max="5124" width="9.85546875" style="241" customWidth="1"/>
    <col min="5125" max="5125" width="9.28515625" style="241" customWidth="1"/>
    <col min="5126" max="5126" width="73.7109375" style="241" customWidth="1"/>
    <col min="5127" max="5127" width="22.7109375" style="241" customWidth="1"/>
    <col min="5128" max="5130" width="22" style="241" customWidth="1"/>
    <col min="5131" max="5131" width="22.7109375" style="241" customWidth="1"/>
    <col min="5132" max="5132" width="14" style="241" customWidth="1"/>
    <col min="5133" max="5133" width="17.28515625" style="241" customWidth="1"/>
    <col min="5134" max="5134" width="14" style="241" customWidth="1"/>
    <col min="5135" max="5376" width="9.140625" style="241"/>
    <col min="5377" max="5377" width="15.85546875" style="241" customWidth="1"/>
    <col min="5378" max="5379" width="10.5703125" style="241" customWidth="1"/>
    <col min="5380" max="5380" width="9.85546875" style="241" customWidth="1"/>
    <col min="5381" max="5381" width="9.28515625" style="241" customWidth="1"/>
    <col min="5382" max="5382" width="73.7109375" style="241" customWidth="1"/>
    <col min="5383" max="5383" width="22.7109375" style="241" customWidth="1"/>
    <col min="5384" max="5386" width="22" style="241" customWidth="1"/>
    <col min="5387" max="5387" width="22.7109375" style="241" customWidth="1"/>
    <col min="5388" max="5388" width="14" style="241" customWidth="1"/>
    <col min="5389" max="5389" width="17.28515625" style="241" customWidth="1"/>
    <col min="5390" max="5390" width="14" style="241" customWidth="1"/>
    <col min="5391" max="5632" width="9.140625" style="241"/>
    <col min="5633" max="5633" width="15.85546875" style="241" customWidth="1"/>
    <col min="5634" max="5635" width="10.5703125" style="241" customWidth="1"/>
    <col min="5636" max="5636" width="9.85546875" style="241" customWidth="1"/>
    <col min="5637" max="5637" width="9.28515625" style="241" customWidth="1"/>
    <col min="5638" max="5638" width="73.7109375" style="241" customWidth="1"/>
    <col min="5639" max="5639" width="22.7109375" style="241" customWidth="1"/>
    <col min="5640" max="5642" width="22" style="241" customWidth="1"/>
    <col min="5643" max="5643" width="22.7109375" style="241" customWidth="1"/>
    <col min="5644" max="5644" width="14" style="241" customWidth="1"/>
    <col min="5645" max="5645" width="17.28515625" style="241" customWidth="1"/>
    <col min="5646" max="5646" width="14" style="241" customWidth="1"/>
    <col min="5647" max="5888" width="9.140625" style="241"/>
    <col min="5889" max="5889" width="15.85546875" style="241" customWidth="1"/>
    <col min="5890" max="5891" width="10.5703125" style="241" customWidth="1"/>
    <col min="5892" max="5892" width="9.85546875" style="241" customWidth="1"/>
    <col min="5893" max="5893" width="9.28515625" style="241" customWidth="1"/>
    <col min="5894" max="5894" width="73.7109375" style="241" customWidth="1"/>
    <col min="5895" max="5895" width="22.7109375" style="241" customWidth="1"/>
    <col min="5896" max="5898" width="22" style="241" customWidth="1"/>
    <col min="5899" max="5899" width="22.7109375" style="241" customWidth="1"/>
    <col min="5900" max="5900" width="14" style="241" customWidth="1"/>
    <col min="5901" max="5901" width="17.28515625" style="241" customWidth="1"/>
    <col min="5902" max="5902" width="14" style="241" customWidth="1"/>
    <col min="5903" max="6144" width="9.140625" style="241"/>
    <col min="6145" max="6145" width="15.85546875" style="241" customWidth="1"/>
    <col min="6146" max="6147" width="10.5703125" style="241" customWidth="1"/>
    <col min="6148" max="6148" width="9.85546875" style="241" customWidth="1"/>
    <col min="6149" max="6149" width="9.28515625" style="241" customWidth="1"/>
    <col min="6150" max="6150" width="73.7109375" style="241" customWidth="1"/>
    <col min="6151" max="6151" width="22.7109375" style="241" customWidth="1"/>
    <col min="6152" max="6154" width="22" style="241" customWidth="1"/>
    <col min="6155" max="6155" width="22.7109375" style="241" customWidth="1"/>
    <col min="6156" max="6156" width="14" style="241" customWidth="1"/>
    <col min="6157" max="6157" width="17.28515625" style="241" customWidth="1"/>
    <col min="6158" max="6158" width="14" style="241" customWidth="1"/>
    <col min="6159" max="6400" width="9.140625" style="241"/>
    <col min="6401" max="6401" width="15.85546875" style="241" customWidth="1"/>
    <col min="6402" max="6403" width="10.5703125" style="241" customWidth="1"/>
    <col min="6404" max="6404" width="9.85546875" style="241" customWidth="1"/>
    <col min="6405" max="6405" width="9.28515625" style="241" customWidth="1"/>
    <col min="6406" max="6406" width="73.7109375" style="241" customWidth="1"/>
    <col min="6407" max="6407" width="22.7109375" style="241" customWidth="1"/>
    <col min="6408" max="6410" width="22" style="241" customWidth="1"/>
    <col min="6411" max="6411" width="22.7109375" style="241" customWidth="1"/>
    <col min="6412" max="6412" width="14" style="241" customWidth="1"/>
    <col min="6413" max="6413" width="17.28515625" style="241" customWidth="1"/>
    <col min="6414" max="6414" width="14" style="241" customWidth="1"/>
    <col min="6415" max="6656" width="9.140625" style="241"/>
    <col min="6657" max="6657" width="15.85546875" style="241" customWidth="1"/>
    <col min="6658" max="6659" width="10.5703125" style="241" customWidth="1"/>
    <col min="6660" max="6660" width="9.85546875" style="241" customWidth="1"/>
    <col min="6661" max="6661" width="9.28515625" style="241" customWidth="1"/>
    <col min="6662" max="6662" width="73.7109375" style="241" customWidth="1"/>
    <col min="6663" max="6663" width="22.7109375" style="241" customWidth="1"/>
    <col min="6664" max="6666" width="22" style="241" customWidth="1"/>
    <col min="6667" max="6667" width="22.7109375" style="241" customWidth="1"/>
    <col min="6668" max="6668" width="14" style="241" customWidth="1"/>
    <col min="6669" max="6669" width="17.28515625" style="241" customWidth="1"/>
    <col min="6670" max="6670" width="14" style="241" customWidth="1"/>
    <col min="6671" max="6912" width="9.140625" style="241"/>
    <col min="6913" max="6913" width="15.85546875" style="241" customWidth="1"/>
    <col min="6914" max="6915" width="10.5703125" style="241" customWidth="1"/>
    <col min="6916" max="6916" width="9.85546875" style="241" customWidth="1"/>
    <col min="6917" max="6917" width="9.28515625" style="241" customWidth="1"/>
    <col min="6918" max="6918" width="73.7109375" style="241" customWidth="1"/>
    <col min="6919" max="6919" width="22.7109375" style="241" customWidth="1"/>
    <col min="6920" max="6922" width="22" style="241" customWidth="1"/>
    <col min="6923" max="6923" width="22.7109375" style="241" customWidth="1"/>
    <col min="6924" max="6924" width="14" style="241" customWidth="1"/>
    <col min="6925" max="6925" width="17.28515625" style="241" customWidth="1"/>
    <col min="6926" max="6926" width="14" style="241" customWidth="1"/>
    <col min="6927" max="7168" width="9.140625" style="241"/>
    <col min="7169" max="7169" width="15.85546875" style="241" customWidth="1"/>
    <col min="7170" max="7171" width="10.5703125" style="241" customWidth="1"/>
    <col min="7172" max="7172" width="9.85546875" style="241" customWidth="1"/>
    <col min="7173" max="7173" width="9.28515625" style="241" customWidth="1"/>
    <col min="7174" max="7174" width="73.7109375" style="241" customWidth="1"/>
    <col min="7175" max="7175" width="22.7109375" style="241" customWidth="1"/>
    <col min="7176" max="7178" width="22" style="241" customWidth="1"/>
    <col min="7179" max="7179" width="22.7109375" style="241" customWidth="1"/>
    <col min="7180" max="7180" width="14" style="241" customWidth="1"/>
    <col min="7181" max="7181" width="17.28515625" style="241" customWidth="1"/>
    <col min="7182" max="7182" width="14" style="241" customWidth="1"/>
    <col min="7183" max="7424" width="9.140625" style="241"/>
    <col min="7425" max="7425" width="15.85546875" style="241" customWidth="1"/>
    <col min="7426" max="7427" width="10.5703125" style="241" customWidth="1"/>
    <col min="7428" max="7428" width="9.85546875" style="241" customWidth="1"/>
    <col min="7429" max="7429" width="9.28515625" style="241" customWidth="1"/>
    <col min="7430" max="7430" width="73.7109375" style="241" customWidth="1"/>
    <col min="7431" max="7431" width="22.7109375" style="241" customWidth="1"/>
    <col min="7432" max="7434" width="22" style="241" customWidth="1"/>
    <col min="7435" max="7435" width="22.7109375" style="241" customWidth="1"/>
    <col min="7436" max="7436" width="14" style="241" customWidth="1"/>
    <col min="7437" max="7437" width="17.28515625" style="241" customWidth="1"/>
    <col min="7438" max="7438" width="14" style="241" customWidth="1"/>
    <col min="7439" max="7680" width="9.140625" style="241"/>
    <col min="7681" max="7681" width="15.85546875" style="241" customWidth="1"/>
    <col min="7682" max="7683" width="10.5703125" style="241" customWidth="1"/>
    <col min="7684" max="7684" width="9.85546875" style="241" customWidth="1"/>
    <col min="7685" max="7685" width="9.28515625" style="241" customWidth="1"/>
    <col min="7686" max="7686" width="73.7109375" style="241" customWidth="1"/>
    <col min="7687" max="7687" width="22.7109375" style="241" customWidth="1"/>
    <col min="7688" max="7690" width="22" style="241" customWidth="1"/>
    <col min="7691" max="7691" width="22.7109375" style="241" customWidth="1"/>
    <col min="7692" max="7692" width="14" style="241" customWidth="1"/>
    <col min="7693" max="7693" width="17.28515625" style="241" customWidth="1"/>
    <col min="7694" max="7694" width="14" style="241" customWidth="1"/>
    <col min="7695" max="7936" width="9.140625" style="241"/>
    <col min="7937" max="7937" width="15.85546875" style="241" customWidth="1"/>
    <col min="7938" max="7939" width="10.5703125" style="241" customWidth="1"/>
    <col min="7940" max="7940" width="9.85546875" style="241" customWidth="1"/>
    <col min="7941" max="7941" width="9.28515625" style="241" customWidth="1"/>
    <col min="7942" max="7942" width="73.7109375" style="241" customWidth="1"/>
    <col min="7943" max="7943" width="22.7109375" style="241" customWidth="1"/>
    <col min="7944" max="7946" width="22" style="241" customWidth="1"/>
    <col min="7947" max="7947" width="22.7109375" style="241" customWidth="1"/>
    <col min="7948" max="7948" width="14" style="241" customWidth="1"/>
    <col min="7949" max="7949" width="17.28515625" style="241" customWidth="1"/>
    <col min="7950" max="7950" width="14" style="241" customWidth="1"/>
    <col min="7951" max="8192" width="9.140625" style="241"/>
    <col min="8193" max="8193" width="15.85546875" style="241" customWidth="1"/>
    <col min="8194" max="8195" width="10.5703125" style="241" customWidth="1"/>
    <col min="8196" max="8196" width="9.85546875" style="241" customWidth="1"/>
    <col min="8197" max="8197" width="9.28515625" style="241" customWidth="1"/>
    <col min="8198" max="8198" width="73.7109375" style="241" customWidth="1"/>
    <col min="8199" max="8199" width="22.7109375" style="241" customWidth="1"/>
    <col min="8200" max="8202" width="22" style="241" customWidth="1"/>
    <col min="8203" max="8203" width="22.7109375" style="241" customWidth="1"/>
    <col min="8204" max="8204" width="14" style="241" customWidth="1"/>
    <col min="8205" max="8205" width="17.28515625" style="241" customWidth="1"/>
    <col min="8206" max="8206" width="14" style="241" customWidth="1"/>
    <col min="8207" max="8448" width="9.140625" style="241"/>
    <col min="8449" max="8449" width="15.85546875" style="241" customWidth="1"/>
    <col min="8450" max="8451" width="10.5703125" style="241" customWidth="1"/>
    <col min="8452" max="8452" width="9.85546875" style="241" customWidth="1"/>
    <col min="8453" max="8453" width="9.28515625" style="241" customWidth="1"/>
    <col min="8454" max="8454" width="73.7109375" style="241" customWidth="1"/>
    <col min="8455" max="8455" width="22.7109375" style="241" customWidth="1"/>
    <col min="8456" max="8458" width="22" style="241" customWidth="1"/>
    <col min="8459" max="8459" width="22.7109375" style="241" customWidth="1"/>
    <col min="8460" max="8460" width="14" style="241" customWidth="1"/>
    <col min="8461" max="8461" width="17.28515625" style="241" customWidth="1"/>
    <col min="8462" max="8462" width="14" style="241" customWidth="1"/>
    <col min="8463" max="8704" width="9.140625" style="241"/>
    <col min="8705" max="8705" width="15.85546875" style="241" customWidth="1"/>
    <col min="8706" max="8707" width="10.5703125" style="241" customWidth="1"/>
    <col min="8708" max="8708" width="9.85546875" style="241" customWidth="1"/>
    <col min="8709" max="8709" width="9.28515625" style="241" customWidth="1"/>
    <col min="8710" max="8710" width="73.7109375" style="241" customWidth="1"/>
    <col min="8711" max="8711" width="22.7109375" style="241" customWidth="1"/>
    <col min="8712" max="8714" width="22" style="241" customWidth="1"/>
    <col min="8715" max="8715" width="22.7109375" style="241" customWidth="1"/>
    <col min="8716" max="8716" width="14" style="241" customWidth="1"/>
    <col min="8717" max="8717" width="17.28515625" style="241" customWidth="1"/>
    <col min="8718" max="8718" width="14" style="241" customWidth="1"/>
    <col min="8719" max="8960" width="9.140625" style="241"/>
    <col min="8961" max="8961" width="15.85546875" style="241" customWidth="1"/>
    <col min="8962" max="8963" width="10.5703125" style="241" customWidth="1"/>
    <col min="8964" max="8964" width="9.85546875" style="241" customWidth="1"/>
    <col min="8965" max="8965" width="9.28515625" style="241" customWidth="1"/>
    <col min="8966" max="8966" width="73.7109375" style="241" customWidth="1"/>
    <col min="8967" max="8967" width="22.7109375" style="241" customWidth="1"/>
    <col min="8968" max="8970" width="22" style="241" customWidth="1"/>
    <col min="8971" max="8971" width="22.7109375" style="241" customWidth="1"/>
    <col min="8972" max="8972" width="14" style="241" customWidth="1"/>
    <col min="8973" max="8973" width="17.28515625" style="241" customWidth="1"/>
    <col min="8974" max="8974" width="14" style="241" customWidth="1"/>
    <col min="8975" max="9216" width="9.140625" style="241"/>
    <col min="9217" max="9217" width="15.85546875" style="241" customWidth="1"/>
    <col min="9218" max="9219" width="10.5703125" style="241" customWidth="1"/>
    <col min="9220" max="9220" width="9.85546875" style="241" customWidth="1"/>
    <col min="9221" max="9221" width="9.28515625" style="241" customWidth="1"/>
    <col min="9222" max="9222" width="73.7109375" style="241" customWidth="1"/>
    <col min="9223" max="9223" width="22.7109375" style="241" customWidth="1"/>
    <col min="9224" max="9226" width="22" style="241" customWidth="1"/>
    <col min="9227" max="9227" width="22.7109375" style="241" customWidth="1"/>
    <col min="9228" max="9228" width="14" style="241" customWidth="1"/>
    <col min="9229" max="9229" width="17.28515625" style="241" customWidth="1"/>
    <col min="9230" max="9230" width="14" style="241" customWidth="1"/>
    <col min="9231" max="9472" width="9.140625" style="241"/>
    <col min="9473" max="9473" width="15.85546875" style="241" customWidth="1"/>
    <col min="9474" max="9475" width="10.5703125" style="241" customWidth="1"/>
    <col min="9476" max="9476" width="9.85546875" style="241" customWidth="1"/>
    <col min="9477" max="9477" width="9.28515625" style="241" customWidth="1"/>
    <col min="9478" max="9478" width="73.7109375" style="241" customWidth="1"/>
    <col min="9479" max="9479" width="22.7109375" style="241" customWidth="1"/>
    <col min="9480" max="9482" width="22" style="241" customWidth="1"/>
    <col min="9483" max="9483" width="22.7109375" style="241" customWidth="1"/>
    <col min="9484" max="9484" width="14" style="241" customWidth="1"/>
    <col min="9485" max="9485" width="17.28515625" style="241" customWidth="1"/>
    <col min="9486" max="9486" width="14" style="241" customWidth="1"/>
    <col min="9487" max="9728" width="9.140625" style="241"/>
    <col min="9729" max="9729" width="15.85546875" style="241" customWidth="1"/>
    <col min="9730" max="9731" width="10.5703125" style="241" customWidth="1"/>
    <col min="9732" max="9732" width="9.85546875" style="241" customWidth="1"/>
    <col min="9733" max="9733" width="9.28515625" style="241" customWidth="1"/>
    <col min="9734" max="9734" width="73.7109375" style="241" customWidth="1"/>
    <col min="9735" max="9735" width="22.7109375" style="241" customWidth="1"/>
    <col min="9736" max="9738" width="22" style="241" customWidth="1"/>
    <col min="9739" max="9739" width="22.7109375" style="241" customWidth="1"/>
    <col min="9740" max="9740" width="14" style="241" customWidth="1"/>
    <col min="9741" max="9741" width="17.28515625" style="241" customWidth="1"/>
    <col min="9742" max="9742" width="14" style="241" customWidth="1"/>
    <col min="9743" max="9984" width="9.140625" style="241"/>
    <col min="9985" max="9985" width="15.85546875" style="241" customWidth="1"/>
    <col min="9986" max="9987" width="10.5703125" style="241" customWidth="1"/>
    <col min="9988" max="9988" width="9.85546875" style="241" customWidth="1"/>
    <col min="9989" max="9989" width="9.28515625" style="241" customWidth="1"/>
    <col min="9990" max="9990" width="73.7109375" style="241" customWidth="1"/>
    <col min="9991" max="9991" width="22.7109375" style="241" customWidth="1"/>
    <col min="9992" max="9994" width="22" style="241" customWidth="1"/>
    <col min="9995" max="9995" width="22.7109375" style="241" customWidth="1"/>
    <col min="9996" max="9996" width="14" style="241" customWidth="1"/>
    <col min="9997" max="9997" width="17.28515625" style="241" customWidth="1"/>
    <col min="9998" max="9998" width="14" style="241" customWidth="1"/>
    <col min="9999" max="10240" width="9.140625" style="241"/>
    <col min="10241" max="10241" width="15.85546875" style="241" customWidth="1"/>
    <col min="10242" max="10243" width="10.5703125" style="241" customWidth="1"/>
    <col min="10244" max="10244" width="9.85546875" style="241" customWidth="1"/>
    <col min="10245" max="10245" width="9.28515625" style="241" customWidth="1"/>
    <col min="10246" max="10246" width="73.7109375" style="241" customWidth="1"/>
    <col min="10247" max="10247" width="22.7109375" style="241" customWidth="1"/>
    <col min="10248" max="10250" width="22" style="241" customWidth="1"/>
    <col min="10251" max="10251" width="22.7109375" style="241" customWidth="1"/>
    <col min="10252" max="10252" width="14" style="241" customWidth="1"/>
    <col min="10253" max="10253" width="17.28515625" style="241" customWidth="1"/>
    <col min="10254" max="10254" width="14" style="241" customWidth="1"/>
    <col min="10255" max="10496" width="9.140625" style="241"/>
    <col min="10497" max="10497" width="15.85546875" style="241" customWidth="1"/>
    <col min="10498" max="10499" width="10.5703125" style="241" customWidth="1"/>
    <col min="10500" max="10500" width="9.85546875" style="241" customWidth="1"/>
    <col min="10501" max="10501" width="9.28515625" style="241" customWidth="1"/>
    <col min="10502" max="10502" width="73.7109375" style="241" customWidth="1"/>
    <col min="10503" max="10503" width="22.7109375" style="241" customWidth="1"/>
    <col min="10504" max="10506" width="22" style="241" customWidth="1"/>
    <col min="10507" max="10507" width="22.7109375" style="241" customWidth="1"/>
    <col min="10508" max="10508" width="14" style="241" customWidth="1"/>
    <col min="10509" max="10509" width="17.28515625" style="241" customWidth="1"/>
    <col min="10510" max="10510" width="14" style="241" customWidth="1"/>
    <col min="10511" max="10752" width="9.140625" style="241"/>
    <col min="10753" max="10753" width="15.85546875" style="241" customWidth="1"/>
    <col min="10754" max="10755" width="10.5703125" style="241" customWidth="1"/>
    <col min="10756" max="10756" width="9.85546875" style="241" customWidth="1"/>
    <col min="10757" max="10757" width="9.28515625" style="241" customWidth="1"/>
    <col min="10758" max="10758" width="73.7109375" style="241" customWidth="1"/>
    <col min="10759" max="10759" width="22.7109375" style="241" customWidth="1"/>
    <col min="10760" max="10762" width="22" style="241" customWidth="1"/>
    <col min="10763" max="10763" width="22.7109375" style="241" customWidth="1"/>
    <col min="10764" max="10764" width="14" style="241" customWidth="1"/>
    <col min="10765" max="10765" width="17.28515625" style="241" customWidth="1"/>
    <col min="10766" max="10766" width="14" style="241" customWidth="1"/>
    <col min="10767" max="11008" width="9.140625" style="241"/>
    <col min="11009" max="11009" width="15.85546875" style="241" customWidth="1"/>
    <col min="11010" max="11011" width="10.5703125" style="241" customWidth="1"/>
    <col min="11012" max="11012" width="9.85546875" style="241" customWidth="1"/>
    <col min="11013" max="11013" width="9.28515625" style="241" customWidth="1"/>
    <col min="11014" max="11014" width="73.7109375" style="241" customWidth="1"/>
    <col min="11015" max="11015" width="22.7109375" style="241" customWidth="1"/>
    <col min="11016" max="11018" width="22" style="241" customWidth="1"/>
    <col min="11019" max="11019" width="22.7109375" style="241" customWidth="1"/>
    <col min="11020" max="11020" width="14" style="241" customWidth="1"/>
    <col min="11021" max="11021" width="17.28515625" style="241" customWidth="1"/>
    <col min="11022" max="11022" width="14" style="241" customWidth="1"/>
    <col min="11023" max="11264" width="9.140625" style="241"/>
    <col min="11265" max="11265" width="15.85546875" style="241" customWidth="1"/>
    <col min="11266" max="11267" width="10.5703125" style="241" customWidth="1"/>
    <col min="11268" max="11268" width="9.85546875" style="241" customWidth="1"/>
    <col min="11269" max="11269" width="9.28515625" style="241" customWidth="1"/>
    <col min="11270" max="11270" width="73.7109375" style="241" customWidth="1"/>
    <col min="11271" max="11271" width="22.7109375" style="241" customWidth="1"/>
    <col min="11272" max="11274" width="22" style="241" customWidth="1"/>
    <col min="11275" max="11275" width="22.7109375" style="241" customWidth="1"/>
    <col min="11276" max="11276" width="14" style="241" customWidth="1"/>
    <col min="11277" max="11277" width="17.28515625" style="241" customWidth="1"/>
    <col min="11278" max="11278" width="14" style="241" customWidth="1"/>
    <col min="11279" max="11520" width="9.140625" style="241"/>
    <col min="11521" max="11521" width="15.85546875" style="241" customWidth="1"/>
    <col min="11522" max="11523" width="10.5703125" style="241" customWidth="1"/>
    <col min="11524" max="11524" width="9.85546875" style="241" customWidth="1"/>
    <col min="11525" max="11525" width="9.28515625" style="241" customWidth="1"/>
    <col min="11526" max="11526" width="73.7109375" style="241" customWidth="1"/>
    <col min="11527" max="11527" width="22.7109375" style="241" customWidth="1"/>
    <col min="11528" max="11530" width="22" style="241" customWidth="1"/>
    <col min="11531" max="11531" width="22.7109375" style="241" customWidth="1"/>
    <col min="11532" max="11532" width="14" style="241" customWidth="1"/>
    <col min="11533" max="11533" width="17.28515625" style="241" customWidth="1"/>
    <col min="11534" max="11534" width="14" style="241" customWidth="1"/>
    <col min="11535" max="11776" width="9.140625" style="241"/>
    <col min="11777" max="11777" width="15.85546875" style="241" customWidth="1"/>
    <col min="11778" max="11779" width="10.5703125" style="241" customWidth="1"/>
    <col min="11780" max="11780" width="9.85546875" style="241" customWidth="1"/>
    <col min="11781" max="11781" width="9.28515625" style="241" customWidth="1"/>
    <col min="11782" max="11782" width="73.7109375" style="241" customWidth="1"/>
    <col min="11783" max="11783" width="22.7109375" style="241" customWidth="1"/>
    <col min="11784" max="11786" width="22" style="241" customWidth="1"/>
    <col min="11787" max="11787" width="22.7109375" style="241" customWidth="1"/>
    <col min="11788" max="11788" width="14" style="241" customWidth="1"/>
    <col min="11789" max="11789" width="17.28515625" style="241" customWidth="1"/>
    <col min="11790" max="11790" width="14" style="241" customWidth="1"/>
    <col min="11791" max="12032" width="9.140625" style="241"/>
    <col min="12033" max="12033" width="15.85546875" style="241" customWidth="1"/>
    <col min="12034" max="12035" width="10.5703125" style="241" customWidth="1"/>
    <col min="12036" max="12036" width="9.85546875" style="241" customWidth="1"/>
    <col min="12037" max="12037" width="9.28515625" style="241" customWidth="1"/>
    <col min="12038" max="12038" width="73.7109375" style="241" customWidth="1"/>
    <col min="12039" max="12039" width="22.7109375" style="241" customWidth="1"/>
    <col min="12040" max="12042" width="22" style="241" customWidth="1"/>
    <col min="12043" max="12043" width="22.7109375" style="241" customWidth="1"/>
    <col min="12044" max="12044" width="14" style="241" customWidth="1"/>
    <col min="12045" max="12045" width="17.28515625" style="241" customWidth="1"/>
    <col min="12046" max="12046" width="14" style="241" customWidth="1"/>
    <col min="12047" max="12288" width="9.140625" style="241"/>
    <col min="12289" max="12289" width="15.85546875" style="241" customWidth="1"/>
    <col min="12290" max="12291" width="10.5703125" style="241" customWidth="1"/>
    <col min="12292" max="12292" width="9.85546875" style="241" customWidth="1"/>
    <col min="12293" max="12293" width="9.28515625" style="241" customWidth="1"/>
    <col min="12294" max="12294" width="73.7109375" style="241" customWidth="1"/>
    <col min="12295" max="12295" width="22.7109375" style="241" customWidth="1"/>
    <col min="12296" max="12298" width="22" style="241" customWidth="1"/>
    <col min="12299" max="12299" width="22.7109375" style="241" customWidth="1"/>
    <col min="12300" max="12300" width="14" style="241" customWidth="1"/>
    <col min="12301" max="12301" width="17.28515625" style="241" customWidth="1"/>
    <col min="12302" max="12302" width="14" style="241" customWidth="1"/>
    <col min="12303" max="12544" width="9.140625" style="241"/>
    <col min="12545" max="12545" width="15.85546875" style="241" customWidth="1"/>
    <col min="12546" max="12547" width="10.5703125" style="241" customWidth="1"/>
    <col min="12548" max="12548" width="9.85546875" style="241" customWidth="1"/>
    <col min="12549" max="12549" width="9.28515625" style="241" customWidth="1"/>
    <col min="12550" max="12550" width="73.7109375" style="241" customWidth="1"/>
    <col min="12551" max="12551" width="22.7109375" style="241" customWidth="1"/>
    <col min="12552" max="12554" width="22" style="241" customWidth="1"/>
    <col min="12555" max="12555" width="22.7109375" style="241" customWidth="1"/>
    <col min="12556" max="12556" width="14" style="241" customWidth="1"/>
    <col min="12557" max="12557" width="17.28515625" style="241" customWidth="1"/>
    <col min="12558" max="12558" width="14" style="241" customWidth="1"/>
    <col min="12559" max="12800" width="9.140625" style="241"/>
    <col min="12801" max="12801" width="15.85546875" style="241" customWidth="1"/>
    <col min="12802" max="12803" width="10.5703125" style="241" customWidth="1"/>
    <col min="12804" max="12804" width="9.85546875" style="241" customWidth="1"/>
    <col min="12805" max="12805" width="9.28515625" style="241" customWidth="1"/>
    <col min="12806" max="12806" width="73.7109375" style="241" customWidth="1"/>
    <col min="12807" max="12807" width="22.7109375" style="241" customWidth="1"/>
    <col min="12808" max="12810" width="22" style="241" customWidth="1"/>
    <col min="12811" max="12811" width="22.7109375" style="241" customWidth="1"/>
    <col min="12812" max="12812" width="14" style="241" customWidth="1"/>
    <col min="12813" max="12813" width="17.28515625" style="241" customWidth="1"/>
    <col min="12814" max="12814" width="14" style="241" customWidth="1"/>
    <col min="12815" max="13056" width="9.140625" style="241"/>
    <col min="13057" max="13057" width="15.85546875" style="241" customWidth="1"/>
    <col min="13058" max="13059" width="10.5703125" style="241" customWidth="1"/>
    <col min="13060" max="13060" width="9.85546875" style="241" customWidth="1"/>
    <col min="13061" max="13061" width="9.28515625" style="241" customWidth="1"/>
    <col min="13062" max="13062" width="73.7109375" style="241" customWidth="1"/>
    <col min="13063" max="13063" width="22.7109375" style="241" customWidth="1"/>
    <col min="13064" max="13066" width="22" style="241" customWidth="1"/>
    <col min="13067" max="13067" width="22.7109375" style="241" customWidth="1"/>
    <col min="13068" max="13068" width="14" style="241" customWidth="1"/>
    <col min="13069" max="13069" width="17.28515625" style="241" customWidth="1"/>
    <col min="13070" max="13070" width="14" style="241" customWidth="1"/>
    <col min="13071" max="13312" width="9.140625" style="241"/>
    <col min="13313" max="13313" width="15.85546875" style="241" customWidth="1"/>
    <col min="13314" max="13315" width="10.5703125" style="241" customWidth="1"/>
    <col min="13316" max="13316" width="9.85546875" style="241" customWidth="1"/>
    <col min="13317" max="13317" width="9.28515625" style="241" customWidth="1"/>
    <col min="13318" max="13318" width="73.7109375" style="241" customWidth="1"/>
    <col min="13319" max="13319" width="22.7109375" style="241" customWidth="1"/>
    <col min="13320" max="13322" width="22" style="241" customWidth="1"/>
    <col min="13323" max="13323" width="22.7109375" style="241" customWidth="1"/>
    <col min="13324" max="13324" width="14" style="241" customWidth="1"/>
    <col min="13325" max="13325" width="17.28515625" style="241" customWidth="1"/>
    <col min="13326" max="13326" width="14" style="241" customWidth="1"/>
    <col min="13327" max="13568" width="9.140625" style="241"/>
    <col min="13569" max="13569" width="15.85546875" style="241" customWidth="1"/>
    <col min="13570" max="13571" width="10.5703125" style="241" customWidth="1"/>
    <col min="13572" max="13572" width="9.85546875" style="241" customWidth="1"/>
    <col min="13573" max="13573" width="9.28515625" style="241" customWidth="1"/>
    <col min="13574" max="13574" width="73.7109375" style="241" customWidth="1"/>
    <col min="13575" max="13575" width="22.7109375" style="241" customWidth="1"/>
    <col min="13576" max="13578" width="22" style="241" customWidth="1"/>
    <col min="13579" max="13579" width="22.7109375" style="241" customWidth="1"/>
    <col min="13580" max="13580" width="14" style="241" customWidth="1"/>
    <col min="13581" max="13581" width="17.28515625" style="241" customWidth="1"/>
    <col min="13582" max="13582" width="14" style="241" customWidth="1"/>
    <col min="13583" max="13824" width="9.140625" style="241"/>
    <col min="13825" max="13825" width="15.85546875" style="241" customWidth="1"/>
    <col min="13826" max="13827" width="10.5703125" style="241" customWidth="1"/>
    <col min="13828" max="13828" width="9.85546875" style="241" customWidth="1"/>
    <col min="13829" max="13829" width="9.28515625" style="241" customWidth="1"/>
    <col min="13830" max="13830" width="73.7109375" style="241" customWidth="1"/>
    <col min="13831" max="13831" width="22.7109375" style="241" customWidth="1"/>
    <col min="13832" max="13834" width="22" style="241" customWidth="1"/>
    <col min="13835" max="13835" width="22.7109375" style="241" customWidth="1"/>
    <col min="13836" max="13836" width="14" style="241" customWidth="1"/>
    <col min="13837" max="13837" width="17.28515625" style="241" customWidth="1"/>
    <col min="13838" max="13838" width="14" style="241" customWidth="1"/>
    <col min="13839" max="14080" width="9.140625" style="241"/>
    <col min="14081" max="14081" width="15.85546875" style="241" customWidth="1"/>
    <col min="14082" max="14083" width="10.5703125" style="241" customWidth="1"/>
    <col min="14084" max="14084" width="9.85546875" style="241" customWidth="1"/>
    <col min="14085" max="14085" width="9.28515625" style="241" customWidth="1"/>
    <col min="14086" max="14086" width="73.7109375" style="241" customWidth="1"/>
    <col min="14087" max="14087" width="22.7109375" style="241" customWidth="1"/>
    <col min="14088" max="14090" width="22" style="241" customWidth="1"/>
    <col min="14091" max="14091" width="22.7109375" style="241" customWidth="1"/>
    <col min="14092" max="14092" width="14" style="241" customWidth="1"/>
    <col min="14093" max="14093" width="17.28515625" style="241" customWidth="1"/>
    <col min="14094" max="14094" width="14" style="241" customWidth="1"/>
    <col min="14095" max="14336" width="9.140625" style="241"/>
    <col min="14337" max="14337" width="15.85546875" style="241" customWidth="1"/>
    <col min="14338" max="14339" width="10.5703125" style="241" customWidth="1"/>
    <col min="14340" max="14340" width="9.85546875" style="241" customWidth="1"/>
    <col min="14341" max="14341" width="9.28515625" style="241" customWidth="1"/>
    <col min="14342" max="14342" width="73.7109375" style="241" customWidth="1"/>
    <col min="14343" max="14343" width="22.7109375" style="241" customWidth="1"/>
    <col min="14344" max="14346" width="22" style="241" customWidth="1"/>
    <col min="14347" max="14347" width="22.7109375" style="241" customWidth="1"/>
    <col min="14348" max="14348" width="14" style="241" customWidth="1"/>
    <col min="14349" max="14349" width="17.28515625" style="241" customWidth="1"/>
    <col min="14350" max="14350" width="14" style="241" customWidth="1"/>
    <col min="14351" max="14592" width="9.140625" style="241"/>
    <col min="14593" max="14593" width="15.85546875" style="241" customWidth="1"/>
    <col min="14594" max="14595" width="10.5703125" style="241" customWidth="1"/>
    <col min="14596" max="14596" width="9.85546875" style="241" customWidth="1"/>
    <col min="14597" max="14597" width="9.28515625" style="241" customWidth="1"/>
    <col min="14598" max="14598" width="73.7109375" style="241" customWidth="1"/>
    <col min="14599" max="14599" width="22.7109375" style="241" customWidth="1"/>
    <col min="14600" max="14602" width="22" style="241" customWidth="1"/>
    <col min="14603" max="14603" width="22.7109375" style="241" customWidth="1"/>
    <col min="14604" max="14604" width="14" style="241" customWidth="1"/>
    <col min="14605" max="14605" width="17.28515625" style="241" customWidth="1"/>
    <col min="14606" max="14606" width="14" style="241" customWidth="1"/>
    <col min="14607" max="14848" width="9.140625" style="241"/>
    <col min="14849" max="14849" width="15.85546875" style="241" customWidth="1"/>
    <col min="14850" max="14851" width="10.5703125" style="241" customWidth="1"/>
    <col min="14852" max="14852" width="9.85546875" style="241" customWidth="1"/>
    <col min="14853" max="14853" width="9.28515625" style="241" customWidth="1"/>
    <col min="14854" max="14854" width="73.7109375" style="241" customWidth="1"/>
    <col min="14855" max="14855" width="22.7109375" style="241" customWidth="1"/>
    <col min="14856" max="14858" width="22" style="241" customWidth="1"/>
    <col min="14859" max="14859" width="22.7109375" style="241" customWidth="1"/>
    <col min="14860" max="14860" width="14" style="241" customWidth="1"/>
    <col min="14861" max="14861" width="17.28515625" style="241" customWidth="1"/>
    <col min="14862" max="14862" width="14" style="241" customWidth="1"/>
    <col min="14863" max="15104" width="9.140625" style="241"/>
    <col min="15105" max="15105" width="15.85546875" style="241" customWidth="1"/>
    <col min="15106" max="15107" width="10.5703125" style="241" customWidth="1"/>
    <col min="15108" max="15108" width="9.85546875" style="241" customWidth="1"/>
    <col min="15109" max="15109" width="9.28515625" style="241" customWidth="1"/>
    <col min="15110" max="15110" width="73.7109375" style="241" customWidth="1"/>
    <col min="15111" max="15111" width="22.7109375" style="241" customWidth="1"/>
    <col min="15112" max="15114" width="22" style="241" customWidth="1"/>
    <col min="15115" max="15115" width="22.7109375" style="241" customWidth="1"/>
    <col min="15116" max="15116" width="14" style="241" customWidth="1"/>
    <col min="15117" max="15117" width="17.28515625" style="241" customWidth="1"/>
    <col min="15118" max="15118" width="14" style="241" customWidth="1"/>
    <col min="15119" max="15360" width="9.140625" style="241"/>
    <col min="15361" max="15361" width="15.85546875" style="241" customWidth="1"/>
    <col min="15362" max="15363" width="10.5703125" style="241" customWidth="1"/>
    <col min="15364" max="15364" width="9.85546875" style="241" customWidth="1"/>
    <col min="15365" max="15365" width="9.28515625" style="241" customWidth="1"/>
    <col min="15366" max="15366" width="73.7109375" style="241" customWidth="1"/>
    <col min="15367" max="15367" width="22.7109375" style="241" customWidth="1"/>
    <col min="15368" max="15370" width="22" style="241" customWidth="1"/>
    <col min="15371" max="15371" width="22.7109375" style="241" customWidth="1"/>
    <col min="15372" max="15372" width="14" style="241" customWidth="1"/>
    <col min="15373" max="15373" width="17.28515625" style="241" customWidth="1"/>
    <col min="15374" max="15374" width="14" style="241" customWidth="1"/>
    <col min="15375" max="15616" width="9.140625" style="241"/>
    <col min="15617" max="15617" width="15.85546875" style="241" customWidth="1"/>
    <col min="15618" max="15619" width="10.5703125" style="241" customWidth="1"/>
    <col min="15620" max="15620" width="9.85546875" style="241" customWidth="1"/>
    <col min="15621" max="15621" width="9.28515625" style="241" customWidth="1"/>
    <col min="15622" max="15622" width="73.7109375" style="241" customWidth="1"/>
    <col min="15623" max="15623" width="22.7109375" style="241" customWidth="1"/>
    <col min="15624" max="15626" width="22" style="241" customWidth="1"/>
    <col min="15627" max="15627" width="22.7109375" style="241" customWidth="1"/>
    <col min="15628" max="15628" width="14" style="241" customWidth="1"/>
    <col min="15629" max="15629" width="17.28515625" style="241" customWidth="1"/>
    <col min="15630" max="15630" width="14" style="241" customWidth="1"/>
    <col min="15631" max="15872" width="9.140625" style="241"/>
    <col min="15873" max="15873" width="15.85546875" style="241" customWidth="1"/>
    <col min="15874" max="15875" width="10.5703125" style="241" customWidth="1"/>
    <col min="15876" max="15876" width="9.85546875" style="241" customWidth="1"/>
    <col min="15877" max="15877" width="9.28515625" style="241" customWidth="1"/>
    <col min="15878" max="15878" width="73.7109375" style="241" customWidth="1"/>
    <col min="15879" max="15879" width="22.7109375" style="241" customWidth="1"/>
    <col min="15880" max="15882" width="22" style="241" customWidth="1"/>
    <col min="15883" max="15883" width="22.7109375" style="241" customWidth="1"/>
    <col min="15884" max="15884" width="14" style="241" customWidth="1"/>
    <col min="15885" max="15885" width="17.28515625" style="241" customWidth="1"/>
    <col min="15886" max="15886" width="14" style="241" customWidth="1"/>
    <col min="15887" max="16128" width="9.140625" style="241"/>
    <col min="16129" max="16129" width="15.85546875" style="241" customWidth="1"/>
    <col min="16130" max="16131" width="10.5703125" style="241" customWidth="1"/>
    <col min="16132" max="16132" width="9.85546875" style="241" customWidth="1"/>
    <col min="16133" max="16133" width="9.28515625" style="241" customWidth="1"/>
    <col min="16134" max="16134" width="73.7109375" style="241" customWidth="1"/>
    <col min="16135" max="16135" width="22.7109375" style="241" customWidth="1"/>
    <col min="16136" max="16138" width="22" style="241" customWidth="1"/>
    <col min="16139" max="16139" width="22.7109375" style="241" customWidth="1"/>
    <col min="16140" max="16140" width="14" style="241" customWidth="1"/>
    <col min="16141" max="16141" width="17.28515625" style="241" customWidth="1"/>
    <col min="16142" max="16142" width="14" style="241" customWidth="1"/>
    <col min="16143" max="16384" width="9.140625" style="241"/>
  </cols>
  <sheetData>
    <row r="1" spans="1:14" ht="15" x14ac:dyDescent="0.2">
      <c r="G1" s="242"/>
      <c r="H1" s="242"/>
      <c r="I1" s="242"/>
      <c r="J1" s="242"/>
      <c r="L1" s="242"/>
    </row>
    <row r="3" spans="1:14" ht="23.25" x14ac:dyDescent="0.35">
      <c r="A3" s="244" t="s">
        <v>235</v>
      </c>
      <c r="B3" s="245"/>
      <c r="C3" s="245"/>
      <c r="D3" s="245"/>
      <c r="E3" s="245"/>
      <c r="F3" s="245"/>
      <c r="G3" s="245"/>
      <c r="H3" s="245"/>
      <c r="I3" s="245"/>
      <c r="J3" s="245"/>
      <c r="K3" s="246"/>
      <c r="L3" s="247"/>
    </row>
    <row r="4" spans="1:14" ht="15" customHeight="1" x14ac:dyDescent="0.25">
      <c r="A4" s="244"/>
      <c r="B4" s="244"/>
      <c r="C4" s="244"/>
      <c r="D4" s="244"/>
      <c r="E4" s="248"/>
      <c r="F4" s="248"/>
      <c r="G4" s="247"/>
      <c r="H4" s="247"/>
      <c r="I4" s="247"/>
      <c r="J4" s="246"/>
      <c r="K4" s="246"/>
    </row>
    <row r="5" spans="1:14" ht="15.75" thickBot="1" x14ac:dyDescent="0.25">
      <c r="B5" s="249"/>
      <c r="C5" s="249"/>
      <c r="G5" s="250"/>
      <c r="H5" s="250"/>
      <c r="I5" s="250"/>
      <c r="J5" s="242"/>
      <c r="K5" s="242"/>
      <c r="L5" s="251" t="s">
        <v>169</v>
      </c>
    </row>
    <row r="6" spans="1:14" ht="24" customHeight="1" x14ac:dyDescent="0.25">
      <c r="A6" s="252" t="s">
        <v>236</v>
      </c>
      <c r="B6" s="253" t="s">
        <v>237</v>
      </c>
      <c r="C6" s="254"/>
      <c r="D6" s="254"/>
      <c r="E6" s="255"/>
      <c r="F6" s="256" t="s">
        <v>238</v>
      </c>
      <c r="G6" s="256" t="s">
        <v>219</v>
      </c>
      <c r="H6" s="256" t="s">
        <v>190</v>
      </c>
      <c r="I6" s="256" t="s">
        <v>190</v>
      </c>
      <c r="J6" s="257" t="s">
        <v>223</v>
      </c>
      <c r="K6" s="257" t="s">
        <v>223</v>
      </c>
      <c r="L6" s="256" t="s">
        <v>239</v>
      </c>
      <c r="M6" s="256" t="s">
        <v>239</v>
      </c>
      <c r="N6" s="256" t="s">
        <v>239</v>
      </c>
    </row>
    <row r="7" spans="1:14" ht="17.25" customHeight="1" x14ac:dyDescent="0.25">
      <c r="A7" s="258" t="s">
        <v>240</v>
      </c>
      <c r="B7" s="259" t="s">
        <v>241</v>
      </c>
      <c r="C7" s="260" t="s">
        <v>242</v>
      </c>
      <c r="D7" s="261" t="s">
        <v>243</v>
      </c>
      <c r="E7" s="262" t="s">
        <v>244</v>
      </c>
      <c r="F7" s="263"/>
      <c r="G7" s="264" t="s">
        <v>191</v>
      </c>
      <c r="H7" s="264" t="s">
        <v>245</v>
      </c>
      <c r="I7" s="264" t="s">
        <v>225</v>
      </c>
      <c r="J7" s="265" t="s">
        <v>246</v>
      </c>
      <c r="K7" s="265" t="s">
        <v>247</v>
      </c>
      <c r="L7" s="264" t="s">
        <v>248</v>
      </c>
      <c r="M7" s="264" t="s">
        <v>248</v>
      </c>
      <c r="N7" s="264" t="s">
        <v>248</v>
      </c>
    </row>
    <row r="8" spans="1:14" ht="15" x14ac:dyDescent="0.25">
      <c r="A8" s="266" t="s">
        <v>249</v>
      </c>
      <c r="B8" s="267" t="s">
        <v>250</v>
      </c>
      <c r="C8" s="260"/>
      <c r="D8" s="260"/>
      <c r="E8" s="268" t="s">
        <v>251</v>
      </c>
      <c r="F8" s="269"/>
      <c r="G8" s="264" t="s">
        <v>232</v>
      </c>
      <c r="H8" s="270" t="s">
        <v>252</v>
      </c>
      <c r="I8" s="264" t="s">
        <v>253</v>
      </c>
      <c r="J8" s="265" t="s">
        <v>254</v>
      </c>
      <c r="K8" s="265"/>
      <c r="L8" s="271" t="s">
        <v>782</v>
      </c>
      <c r="M8" s="271" t="s">
        <v>783</v>
      </c>
      <c r="N8" s="271" t="s">
        <v>784</v>
      </c>
    </row>
    <row r="9" spans="1:14" ht="15.75" thickBot="1" x14ac:dyDescent="0.3">
      <c r="A9" s="266" t="s">
        <v>255</v>
      </c>
      <c r="B9" s="272"/>
      <c r="C9" s="273"/>
      <c r="D9" s="273"/>
      <c r="E9" s="274"/>
      <c r="F9" s="275"/>
      <c r="G9" s="270"/>
      <c r="H9" s="276" t="s">
        <v>232</v>
      </c>
      <c r="I9" s="270"/>
      <c r="J9" s="277"/>
      <c r="K9" s="277"/>
      <c r="L9" s="278"/>
      <c r="M9" s="278"/>
      <c r="N9" s="278"/>
    </row>
    <row r="10" spans="1:14" ht="15" thickBot="1" x14ac:dyDescent="0.25">
      <c r="A10" s="279" t="s">
        <v>0</v>
      </c>
      <c r="B10" s="280" t="s">
        <v>256</v>
      </c>
      <c r="C10" s="281" t="s">
        <v>257</v>
      </c>
      <c r="D10" s="281" t="s">
        <v>258</v>
      </c>
      <c r="E10" s="282" t="s">
        <v>259</v>
      </c>
      <c r="F10" s="282" t="s">
        <v>260</v>
      </c>
      <c r="G10" s="282">
        <v>1</v>
      </c>
      <c r="H10" s="282">
        <v>2</v>
      </c>
      <c r="I10" s="282">
        <v>3</v>
      </c>
      <c r="J10" s="283">
        <v>4</v>
      </c>
      <c r="K10" s="283">
        <v>5</v>
      </c>
      <c r="L10" s="282">
        <v>6</v>
      </c>
      <c r="M10" s="282">
        <v>7</v>
      </c>
      <c r="N10" s="282">
        <v>8</v>
      </c>
    </row>
    <row r="11" spans="1:14" ht="24.75" customHeight="1" x14ac:dyDescent="0.25">
      <c r="A11" s="284" t="s">
        <v>261</v>
      </c>
      <c r="B11" s="285" t="s">
        <v>262</v>
      </c>
      <c r="C11" s="286"/>
      <c r="D11" s="287"/>
      <c r="E11" s="288"/>
      <c r="F11" s="289" t="s">
        <v>199</v>
      </c>
      <c r="G11" s="290">
        <f>SUM(G12+G20+G32+G90)</f>
        <v>129879000</v>
      </c>
      <c r="H11" s="290">
        <f>SUM(H12+H20+H32+H90)</f>
        <v>116211726</v>
      </c>
      <c r="I11" s="290">
        <f>SUM(I12+I20+I32+I90)</f>
        <v>60536921</v>
      </c>
      <c r="J11" s="291">
        <f>SUM(J12+J20+J32+J90)</f>
        <v>8102210</v>
      </c>
      <c r="K11" s="291">
        <f>SUM(K12+K20+K32+K90)</f>
        <v>54480124</v>
      </c>
      <c r="L11" s="292">
        <f t="shared" ref="L11:N17" si="0">SUM($K11/G11)*100</f>
        <v>41.946830511476065</v>
      </c>
      <c r="M11" s="292">
        <f t="shared" si="0"/>
        <v>46.880057525348171</v>
      </c>
      <c r="N11" s="292">
        <f t="shared" si="0"/>
        <v>89.994871063891736</v>
      </c>
    </row>
    <row r="12" spans="1:14" ht="18.95" customHeight="1" x14ac:dyDescent="0.25">
      <c r="A12" s="293" t="s">
        <v>261</v>
      </c>
      <c r="B12" s="294"/>
      <c r="C12" s="295" t="s">
        <v>263</v>
      </c>
      <c r="D12" s="295"/>
      <c r="E12" s="296"/>
      <c r="F12" s="297" t="s">
        <v>264</v>
      </c>
      <c r="G12" s="298">
        <f>SUM(G13+G14+G16+G17+G18+G19)</f>
        <v>55688000</v>
      </c>
      <c r="H12" s="298">
        <f>SUM(H13+H14+H16+H17+H18+H19)</f>
        <v>51316502</v>
      </c>
      <c r="I12" s="298">
        <f>SUM(I13+I14+I16+I17+I18+I19)</f>
        <v>26017535</v>
      </c>
      <c r="J12" s="298">
        <f>SUM(J13+J14+J16+J17+J18+J19)</f>
        <v>3979437</v>
      </c>
      <c r="K12" s="298">
        <f>SUM(K13+K14+K16+K17+K18+K19)</f>
        <v>24070964</v>
      </c>
      <c r="L12" s="299">
        <f t="shared" si="0"/>
        <v>43.224687544892973</v>
      </c>
      <c r="M12" s="299">
        <f t="shared" si="0"/>
        <v>46.906868281863794</v>
      </c>
      <c r="N12" s="299">
        <f t="shared" si="0"/>
        <v>92.518234336957747</v>
      </c>
    </row>
    <row r="13" spans="1:14" ht="18.95" customHeight="1" x14ac:dyDescent="0.25">
      <c r="A13" s="300" t="s">
        <v>261</v>
      </c>
      <c r="B13" s="294"/>
      <c r="C13" s="295"/>
      <c r="D13" s="301" t="s">
        <v>265</v>
      </c>
      <c r="E13" s="302"/>
      <c r="F13" s="303" t="s">
        <v>266</v>
      </c>
      <c r="G13" s="304">
        <v>53848000</v>
      </c>
      <c r="H13" s="304">
        <v>49757834</v>
      </c>
      <c r="I13" s="304">
        <v>25166852</v>
      </c>
      <c r="J13" s="304">
        <v>3846994</v>
      </c>
      <c r="K13" s="304">
        <v>23219203</v>
      </c>
      <c r="L13" s="305">
        <f t="shared" si="0"/>
        <v>43.11989860347645</v>
      </c>
      <c r="M13" s="305">
        <f t="shared" si="0"/>
        <v>46.664416702704543</v>
      </c>
      <c r="N13" s="305">
        <f t="shared" si="0"/>
        <v>92.26105434243425</v>
      </c>
    </row>
    <row r="14" spans="1:14" ht="18.95" customHeight="1" x14ac:dyDescent="0.25">
      <c r="A14" s="300" t="s">
        <v>261</v>
      </c>
      <c r="B14" s="294"/>
      <c r="C14" s="295"/>
      <c r="D14" s="301" t="s">
        <v>267</v>
      </c>
      <c r="E14" s="302"/>
      <c r="F14" s="303" t="s">
        <v>268</v>
      </c>
      <c r="G14" s="304">
        <f>SUM(G15:G15)</f>
        <v>1130000</v>
      </c>
      <c r="H14" s="304">
        <f>SUM(H15:H15)</f>
        <v>714140</v>
      </c>
      <c r="I14" s="304">
        <f>SUM(I15:I15)</f>
        <v>364759</v>
      </c>
      <c r="J14" s="304">
        <f>SUM(J15:J15)</f>
        <v>20693</v>
      </c>
      <c r="K14" s="304">
        <f>SUM(K15:K15)</f>
        <v>324658</v>
      </c>
      <c r="L14" s="305">
        <f t="shared" si="0"/>
        <v>28.730796460176993</v>
      </c>
      <c r="M14" s="305">
        <f t="shared" si="0"/>
        <v>45.46139412440138</v>
      </c>
      <c r="N14" s="305">
        <f t="shared" si="0"/>
        <v>89.006165714896696</v>
      </c>
    </row>
    <row r="15" spans="1:14" ht="18.95" customHeight="1" x14ac:dyDescent="0.2">
      <c r="A15" s="306" t="s">
        <v>261</v>
      </c>
      <c r="B15" s="307"/>
      <c r="C15" s="308"/>
      <c r="D15" s="309"/>
      <c r="E15" s="310" t="s">
        <v>269</v>
      </c>
      <c r="F15" s="311" t="s">
        <v>270</v>
      </c>
      <c r="G15" s="312">
        <v>1130000</v>
      </c>
      <c r="H15" s="312">
        <v>714140</v>
      </c>
      <c r="I15" s="312">
        <v>364759</v>
      </c>
      <c r="J15" s="313">
        <v>20693</v>
      </c>
      <c r="K15" s="313">
        <v>324658</v>
      </c>
      <c r="L15" s="314">
        <f t="shared" si="0"/>
        <v>28.730796460176993</v>
      </c>
      <c r="M15" s="314">
        <f t="shared" si="0"/>
        <v>45.46139412440138</v>
      </c>
      <c r="N15" s="314">
        <f t="shared" si="0"/>
        <v>89.006165714896696</v>
      </c>
    </row>
    <row r="16" spans="1:14" ht="18.95" customHeight="1" x14ac:dyDescent="0.25">
      <c r="A16" s="300" t="s">
        <v>261</v>
      </c>
      <c r="B16" s="294"/>
      <c r="C16" s="295"/>
      <c r="D16" s="301" t="s">
        <v>271</v>
      </c>
      <c r="E16" s="302"/>
      <c r="F16" s="303" t="s">
        <v>272</v>
      </c>
      <c r="G16" s="304">
        <v>20000</v>
      </c>
      <c r="H16" s="304">
        <v>30189</v>
      </c>
      <c r="I16" s="304">
        <v>15725</v>
      </c>
      <c r="J16" s="304">
        <v>2265</v>
      </c>
      <c r="K16" s="304">
        <v>14255</v>
      </c>
      <c r="L16" s="305">
        <f t="shared" si="0"/>
        <v>71.275000000000006</v>
      </c>
      <c r="M16" s="305">
        <f t="shared" si="0"/>
        <v>47.219185796150917</v>
      </c>
      <c r="N16" s="305">
        <f t="shared" si="0"/>
        <v>90.651828298887125</v>
      </c>
    </row>
    <row r="17" spans="1:14" ht="18.95" customHeight="1" x14ac:dyDescent="0.25">
      <c r="A17" s="300" t="s">
        <v>261</v>
      </c>
      <c r="B17" s="294"/>
      <c r="C17" s="295"/>
      <c r="D17" s="301" t="s">
        <v>273</v>
      </c>
      <c r="E17" s="302"/>
      <c r="F17" s="303" t="s">
        <v>274</v>
      </c>
      <c r="G17" s="304">
        <v>690000</v>
      </c>
      <c r="H17" s="304">
        <v>814339</v>
      </c>
      <c r="I17" s="304">
        <v>470199</v>
      </c>
      <c r="J17" s="304">
        <v>109485</v>
      </c>
      <c r="K17" s="304">
        <v>512848</v>
      </c>
      <c r="L17" s="305">
        <f t="shared" si="0"/>
        <v>74.325797101449282</v>
      </c>
      <c r="M17" s="305">
        <f t="shared" si="0"/>
        <v>62.9772121929565</v>
      </c>
      <c r="N17" s="305">
        <f t="shared" si="0"/>
        <v>109.0704148668968</v>
      </c>
    </row>
    <row r="18" spans="1:14" ht="18.95" hidden="1" customHeight="1" x14ac:dyDescent="0.25">
      <c r="A18" s="300"/>
      <c r="B18" s="294"/>
      <c r="C18" s="295"/>
      <c r="D18" s="301" t="s">
        <v>275</v>
      </c>
      <c r="E18" s="302"/>
      <c r="F18" s="303" t="s">
        <v>276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L18" s="305">
        <v>0</v>
      </c>
      <c r="M18" s="305">
        <v>0</v>
      </c>
      <c r="N18" s="305">
        <v>0</v>
      </c>
    </row>
    <row r="19" spans="1:14" ht="18.95" hidden="1" customHeight="1" x14ac:dyDescent="0.25">
      <c r="A19" s="300"/>
      <c r="B19" s="294"/>
      <c r="C19" s="295"/>
      <c r="D19" s="301" t="s">
        <v>277</v>
      </c>
      <c r="E19" s="302"/>
      <c r="F19" s="303" t="s">
        <v>278</v>
      </c>
      <c r="G19" s="304">
        <v>0</v>
      </c>
      <c r="H19" s="304">
        <v>0</v>
      </c>
      <c r="I19" s="304">
        <v>0</v>
      </c>
      <c r="J19" s="304">
        <v>0</v>
      </c>
      <c r="K19" s="304">
        <v>0</v>
      </c>
      <c r="L19" s="305">
        <v>0</v>
      </c>
      <c r="M19" s="305">
        <v>0</v>
      </c>
      <c r="N19" s="305">
        <v>0</v>
      </c>
    </row>
    <row r="20" spans="1:14" ht="18.95" customHeight="1" x14ac:dyDescent="0.25">
      <c r="A20" s="293" t="s">
        <v>261</v>
      </c>
      <c r="B20" s="315"/>
      <c r="C20" s="316" t="s">
        <v>279</v>
      </c>
      <c r="D20" s="316"/>
      <c r="E20" s="317"/>
      <c r="F20" s="318" t="s">
        <v>280</v>
      </c>
      <c r="G20" s="319">
        <f>SUM(G21+G22+G23+G31)</f>
        <v>20883000</v>
      </c>
      <c r="H20" s="320">
        <f>SUM(H21+H22+H23+H31)</f>
        <v>19773456</v>
      </c>
      <c r="I20" s="320">
        <f>SUM(I21+I22+I23+I31)</f>
        <v>10184425</v>
      </c>
      <c r="J20" s="321">
        <f>SUM(J21+J22+J23+J31)</f>
        <v>1527714</v>
      </c>
      <c r="K20" s="321">
        <f>SUM(K21+K22+K23+K31)</f>
        <v>9399323</v>
      </c>
      <c r="L20" s="299">
        <f t="shared" ref="L20:N67" si="1">SUM($K20/G20)*100</f>
        <v>45.009447876262989</v>
      </c>
      <c r="M20" s="299">
        <f t="shared" si="1"/>
        <v>47.535054064398253</v>
      </c>
      <c r="N20" s="299">
        <f t="shared" si="1"/>
        <v>92.291150457684154</v>
      </c>
    </row>
    <row r="21" spans="1:14" ht="18.95" customHeight="1" x14ac:dyDescent="0.2">
      <c r="A21" s="300" t="s">
        <v>261</v>
      </c>
      <c r="B21" s="307"/>
      <c r="C21" s="308"/>
      <c r="D21" s="322" t="s">
        <v>281</v>
      </c>
      <c r="E21" s="323"/>
      <c r="F21" s="324" t="s">
        <v>282</v>
      </c>
      <c r="G21" s="304">
        <v>4120000</v>
      </c>
      <c r="H21" s="304">
        <v>3994946</v>
      </c>
      <c r="I21" s="304">
        <v>2056975</v>
      </c>
      <c r="J21" s="304">
        <v>311521</v>
      </c>
      <c r="K21" s="304">
        <v>1932438</v>
      </c>
      <c r="L21" s="305">
        <f t="shared" si="1"/>
        <v>46.903834951456311</v>
      </c>
      <c r="M21" s="305">
        <f t="shared" si="1"/>
        <v>48.372068108054528</v>
      </c>
      <c r="N21" s="305">
        <f t="shared" si="1"/>
        <v>93.945624035294557</v>
      </c>
    </row>
    <row r="22" spans="1:14" ht="18.95" customHeight="1" x14ac:dyDescent="0.2">
      <c r="A22" s="300" t="s">
        <v>261</v>
      </c>
      <c r="B22" s="307"/>
      <c r="C22" s="308"/>
      <c r="D22" s="322" t="s">
        <v>283</v>
      </c>
      <c r="E22" s="323"/>
      <c r="F22" s="324" t="s">
        <v>284</v>
      </c>
      <c r="G22" s="304">
        <v>1126000</v>
      </c>
      <c r="H22" s="304">
        <v>1133835</v>
      </c>
      <c r="I22" s="304">
        <v>587305</v>
      </c>
      <c r="J22" s="304">
        <v>93852</v>
      </c>
      <c r="K22" s="304">
        <v>579721</v>
      </c>
      <c r="L22" s="305">
        <f t="shared" si="1"/>
        <v>51.484991119005329</v>
      </c>
      <c r="M22" s="305">
        <f t="shared" si="1"/>
        <v>51.129220741995084</v>
      </c>
      <c r="N22" s="305">
        <f t="shared" si="1"/>
        <v>98.708677773899424</v>
      </c>
    </row>
    <row r="23" spans="1:14" ht="18.95" customHeight="1" x14ac:dyDescent="0.2">
      <c r="A23" s="300" t="s">
        <v>261</v>
      </c>
      <c r="B23" s="307"/>
      <c r="C23" s="308"/>
      <c r="D23" s="322" t="s">
        <v>285</v>
      </c>
      <c r="E23" s="323"/>
      <c r="F23" s="324" t="s">
        <v>286</v>
      </c>
      <c r="G23" s="304">
        <f>SUM(G24:G30)</f>
        <v>14167000</v>
      </c>
      <c r="H23" s="304">
        <f>SUM(H24:H30)</f>
        <v>12831555</v>
      </c>
      <c r="I23" s="304">
        <f>SUM(I24:I30)</f>
        <v>6610866</v>
      </c>
      <c r="J23" s="304">
        <f>SUM(J24:J30)</f>
        <v>1015755</v>
      </c>
      <c r="K23" s="304">
        <f>SUM(K24:K30)</f>
        <v>6212659</v>
      </c>
      <c r="L23" s="305">
        <f t="shared" si="1"/>
        <v>43.853031693371918</v>
      </c>
      <c r="M23" s="305">
        <f t="shared" si="1"/>
        <v>48.417039088403548</v>
      </c>
      <c r="N23" s="305">
        <f t="shared" si="1"/>
        <v>93.976477514443644</v>
      </c>
    </row>
    <row r="24" spans="1:14" ht="18.95" customHeight="1" x14ac:dyDescent="0.2">
      <c r="A24" s="306" t="s">
        <v>261</v>
      </c>
      <c r="B24" s="307"/>
      <c r="C24" s="308"/>
      <c r="D24" s="309"/>
      <c r="E24" s="310" t="s">
        <v>287</v>
      </c>
      <c r="F24" s="325" t="s">
        <v>288</v>
      </c>
      <c r="G24" s="312">
        <v>609000</v>
      </c>
      <c r="H24" s="312">
        <v>713371</v>
      </c>
      <c r="I24" s="312">
        <v>367297</v>
      </c>
      <c r="J24" s="313">
        <v>53045</v>
      </c>
      <c r="K24" s="313">
        <v>322749</v>
      </c>
      <c r="L24" s="314">
        <f t="shared" si="1"/>
        <v>52.99655172413793</v>
      </c>
      <c r="M24" s="314">
        <f t="shared" si="1"/>
        <v>45.24279792702535</v>
      </c>
      <c r="N24" s="314">
        <f t="shared" si="1"/>
        <v>87.871395628061208</v>
      </c>
    </row>
    <row r="25" spans="1:14" ht="18.95" customHeight="1" x14ac:dyDescent="0.2">
      <c r="A25" s="306" t="s">
        <v>261</v>
      </c>
      <c r="B25" s="307"/>
      <c r="C25" s="308"/>
      <c r="D25" s="309"/>
      <c r="E25" s="310" t="s">
        <v>289</v>
      </c>
      <c r="F25" s="311" t="s">
        <v>290</v>
      </c>
      <c r="G25" s="312">
        <v>8703000</v>
      </c>
      <c r="H25" s="312">
        <v>7114913</v>
      </c>
      <c r="I25" s="312">
        <v>3661872</v>
      </c>
      <c r="J25" s="313">
        <v>572773</v>
      </c>
      <c r="K25" s="313">
        <v>3507578</v>
      </c>
      <c r="L25" s="314">
        <f t="shared" si="1"/>
        <v>40.30309088819947</v>
      </c>
      <c r="M25" s="314">
        <f t="shared" si="1"/>
        <v>49.298958399069669</v>
      </c>
      <c r="N25" s="314">
        <f t="shared" si="1"/>
        <v>95.786472055822813</v>
      </c>
    </row>
    <row r="26" spans="1:14" ht="18.95" customHeight="1" x14ac:dyDescent="0.2">
      <c r="A26" s="306" t="s">
        <v>261</v>
      </c>
      <c r="B26" s="307"/>
      <c r="C26" s="308"/>
      <c r="D26" s="309"/>
      <c r="E26" s="310" t="s">
        <v>291</v>
      </c>
      <c r="F26" s="326" t="s">
        <v>292</v>
      </c>
      <c r="G26" s="312">
        <v>408000</v>
      </c>
      <c r="H26" s="312">
        <v>414238</v>
      </c>
      <c r="I26" s="312">
        <v>214676</v>
      </c>
      <c r="J26" s="313">
        <v>33862</v>
      </c>
      <c r="K26" s="313">
        <v>212441</v>
      </c>
      <c r="L26" s="314">
        <f t="shared" si="1"/>
        <v>52.068872549019609</v>
      </c>
      <c r="M26" s="314">
        <f t="shared" si="1"/>
        <v>51.284768659562864</v>
      </c>
      <c r="N26" s="314">
        <f t="shared" si="1"/>
        <v>98.958896197059758</v>
      </c>
    </row>
    <row r="27" spans="1:14" ht="18.95" customHeight="1" x14ac:dyDescent="0.2">
      <c r="A27" s="306" t="s">
        <v>261</v>
      </c>
      <c r="B27" s="307"/>
      <c r="C27" s="308"/>
      <c r="D27" s="309"/>
      <c r="E27" s="310" t="s">
        <v>293</v>
      </c>
      <c r="F27" s="326" t="s">
        <v>294</v>
      </c>
      <c r="G27" s="312">
        <v>1446000</v>
      </c>
      <c r="H27" s="312">
        <v>1525690</v>
      </c>
      <c r="I27" s="312">
        <v>785044</v>
      </c>
      <c r="J27" s="313">
        <v>114379</v>
      </c>
      <c r="K27" s="313">
        <v>692498</v>
      </c>
      <c r="L27" s="314">
        <f t="shared" si="1"/>
        <v>47.890594744121714</v>
      </c>
      <c r="M27" s="314">
        <f t="shared" si="1"/>
        <v>45.389168179643306</v>
      </c>
      <c r="N27" s="314">
        <f t="shared" si="1"/>
        <v>88.211361401399159</v>
      </c>
    </row>
    <row r="28" spans="1:14" ht="18.95" customHeight="1" x14ac:dyDescent="0.2">
      <c r="A28" s="306" t="s">
        <v>261</v>
      </c>
      <c r="B28" s="307"/>
      <c r="C28" s="308"/>
      <c r="D28" s="309"/>
      <c r="E28" s="310" t="s">
        <v>295</v>
      </c>
      <c r="F28" s="326" t="s">
        <v>296</v>
      </c>
      <c r="G28" s="312">
        <v>483000</v>
      </c>
      <c r="H28" s="312">
        <v>508959</v>
      </c>
      <c r="I28" s="312">
        <v>262015</v>
      </c>
      <c r="J28" s="313">
        <v>37829</v>
      </c>
      <c r="K28" s="313">
        <v>228871</v>
      </c>
      <c r="L28" s="314">
        <f t="shared" si="1"/>
        <v>47.385300207039336</v>
      </c>
      <c r="M28" s="314">
        <f t="shared" si="1"/>
        <v>44.968455219379166</v>
      </c>
      <c r="N28" s="314">
        <f t="shared" si="1"/>
        <v>87.350342537640984</v>
      </c>
    </row>
    <row r="29" spans="1:14" ht="18.95" customHeight="1" x14ac:dyDescent="0.2">
      <c r="A29" s="306" t="s">
        <v>261</v>
      </c>
      <c r="B29" s="307"/>
      <c r="C29" s="308"/>
      <c r="D29" s="309"/>
      <c r="E29" s="310" t="s">
        <v>297</v>
      </c>
      <c r="F29" s="326" t="s">
        <v>298</v>
      </c>
      <c r="G29" s="312">
        <v>122000</v>
      </c>
      <c r="H29" s="312">
        <v>127880</v>
      </c>
      <c r="I29" s="312">
        <v>66116</v>
      </c>
      <c r="J29" s="313">
        <v>9525</v>
      </c>
      <c r="K29" s="313">
        <v>58247</v>
      </c>
      <c r="L29" s="314">
        <f t="shared" si="1"/>
        <v>47.743442622950823</v>
      </c>
      <c r="M29" s="314">
        <f t="shared" si="1"/>
        <v>45.548170159524553</v>
      </c>
      <c r="N29" s="314">
        <f t="shared" si="1"/>
        <v>88.098191058140245</v>
      </c>
    </row>
    <row r="30" spans="1:14" ht="18.95" customHeight="1" x14ac:dyDescent="0.2">
      <c r="A30" s="306" t="s">
        <v>261</v>
      </c>
      <c r="B30" s="307"/>
      <c r="C30" s="308"/>
      <c r="D30" s="309"/>
      <c r="E30" s="310" t="s">
        <v>299</v>
      </c>
      <c r="F30" s="326" t="s">
        <v>300</v>
      </c>
      <c r="G30" s="312">
        <v>2396000</v>
      </c>
      <c r="H30" s="312">
        <v>2426504</v>
      </c>
      <c r="I30" s="312">
        <v>1253846</v>
      </c>
      <c r="J30" s="313">
        <v>194342</v>
      </c>
      <c r="K30" s="313">
        <v>1190275</v>
      </c>
      <c r="L30" s="314">
        <f t="shared" si="1"/>
        <v>49.677587646076795</v>
      </c>
      <c r="M30" s="314">
        <f t="shared" si="1"/>
        <v>49.053082129681222</v>
      </c>
      <c r="N30" s="314">
        <f t="shared" si="1"/>
        <v>94.929919623303022</v>
      </c>
    </row>
    <row r="31" spans="1:14" ht="18.95" customHeight="1" x14ac:dyDescent="0.2">
      <c r="A31" s="300" t="s">
        <v>261</v>
      </c>
      <c r="B31" s="307"/>
      <c r="C31" s="308"/>
      <c r="D31" s="322" t="s">
        <v>301</v>
      </c>
      <c r="E31" s="327"/>
      <c r="F31" s="328" t="s">
        <v>302</v>
      </c>
      <c r="G31" s="304">
        <v>1470000</v>
      </c>
      <c r="H31" s="304">
        <v>1813120</v>
      </c>
      <c r="I31" s="304">
        <v>929279</v>
      </c>
      <c r="J31" s="304">
        <v>106586</v>
      </c>
      <c r="K31" s="304">
        <v>674505</v>
      </c>
      <c r="L31" s="305">
        <f t="shared" si="1"/>
        <v>45.884693877551022</v>
      </c>
      <c r="M31" s="305">
        <f t="shared" si="1"/>
        <v>37.201343540416524</v>
      </c>
      <c r="N31" s="305">
        <f t="shared" si="1"/>
        <v>72.583691227284802</v>
      </c>
    </row>
    <row r="32" spans="1:14" ht="18.95" customHeight="1" x14ac:dyDescent="0.25">
      <c r="A32" s="293" t="s">
        <v>261</v>
      </c>
      <c r="B32" s="315"/>
      <c r="C32" s="329" t="s">
        <v>303</v>
      </c>
      <c r="D32" s="316"/>
      <c r="E32" s="330"/>
      <c r="F32" s="318" t="s">
        <v>304</v>
      </c>
      <c r="G32" s="331">
        <f>SUM(G33+G37+G42+G53+G65+G59+G69)</f>
        <v>49318000</v>
      </c>
      <c r="H32" s="331">
        <f>SUM(H33+H37+H42+H53+H65+H59+H69)</f>
        <v>42475897</v>
      </c>
      <c r="I32" s="331">
        <f>SUM(I33+I37+I42+I53+I65+I59+I69)</f>
        <v>21956068</v>
      </c>
      <c r="J32" s="332">
        <f>SUM(J33+J37+J42+J53+J65+J59+J69)</f>
        <v>2361912</v>
      </c>
      <c r="K32" s="332">
        <f>SUM(K33+K37+K42+K53+K65+K59+K69)</f>
        <v>18727082</v>
      </c>
      <c r="L32" s="299">
        <f t="shared" si="1"/>
        <v>37.972103491625774</v>
      </c>
      <c r="M32" s="299">
        <f t="shared" si="1"/>
        <v>44.088726366390802</v>
      </c>
      <c r="N32" s="299">
        <f t="shared" si="1"/>
        <v>85.293423212207216</v>
      </c>
    </row>
    <row r="33" spans="1:14" ht="18.95" customHeight="1" x14ac:dyDescent="0.2">
      <c r="A33" s="300" t="s">
        <v>261</v>
      </c>
      <c r="B33" s="333"/>
      <c r="C33" s="334"/>
      <c r="D33" s="301" t="s">
        <v>305</v>
      </c>
      <c r="E33" s="335"/>
      <c r="F33" s="303" t="s">
        <v>306</v>
      </c>
      <c r="G33" s="336">
        <f>SUM(G34:G36)</f>
        <v>288000</v>
      </c>
      <c r="H33" s="336">
        <f>SUM(H34:H36)</f>
        <v>304899</v>
      </c>
      <c r="I33" s="336">
        <f>SUM(I34:I36)</f>
        <v>149749</v>
      </c>
      <c r="J33" s="336">
        <f>SUM(J34:J36)</f>
        <v>20119</v>
      </c>
      <c r="K33" s="336">
        <f>SUM(K34:K36)</f>
        <v>108686</v>
      </c>
      <c r="L33" s="305">
        <f t="shared" si="1"/>
        <v>37.738194444444446</v>
      </c>
      <c r="M33" s="305">
        <f t="shared" si="1"/>
        <v>35.64655836850892</v>
      </c>
      <c r="N33" s="305">
        <f t="shared" si="1"/>
        <v>72.578781828259281</v>
      </c>
    </row>
    <row r="34" spans="1:14" ht="18.95" customHeight="1" x14ac:dyDescent="0.2">
      <c r="A34" s="306" t="s">
        <v>261</v>
      </c>
      <c r="B34" s="333"/>
      <c r="C34" s="337"/>
      <c r="D34" s="338"/>
      <c r="E34" s="339">
        <v>631001</v>
      </c>
      <c r="F34" s="340" t="s">
        <v>307</v>
      </c>
      <c r="G34" s="341">
        <v>230000</v>
      </c>
      <c r="H34" s="341">
        <v>237091</v>
      </c>
      <c r="I34" s="341">
        <v>121582</v>
      </c>
      <c r="J34" s="341">
        <v>14335</v>
      </c>
      <c r="K34" s="341">
        <v>88660</v>
      </c>
      <c r="L34" s="314">
        <f t="shared" si="1"/>
        <v>38.547826086956519</v>
      </c>
      <c r="M34" s="314">
        <f t="shared" si="1"/>
        <v>37.394924311762153</v>
      </c>
      <c r="N34" s="314">
        <f t="shared" si="1"/>
        <v>72.921978582355933</v>
      </c>
    </row>
    <row r="35" spans="1:14" ht="18.95" customHeight="1" x14ac:dyDescent="0.2">
      <c r="A35" s="306" t="s">
        <v>261</v>
      </c>
      <c r="B35" s="333"/>
      <c r="C35" s="337"/>
      <c r="D35" s="338"/>
      <c r="E35" s="339">
        <v>631002</v>
      </c>
      <c r="F35" s="340" t="s">
        <v>308</v>
      </c>
      <c r="G35" s="341">
        <v>50000</v>
      </c>
      <c r="H35" s="341">
        <v>60000</v>
      </c>
      <c r="I35" s="341">
        <v>25000</v>
      </c>
      <c r="J35" s="341">
        <v>5533</v>
      </c>
      <c r="K35" s="341">
        <v>18466</v>
      </c>
      <c r="L35" s="314">
        <f t="shared" si="1"/>
        <v>36.931999999999995</v>
      </c>
      <c r="M35" s="314">
        <f t="shared" si="1"/>
        <v>30.776666666666667</v>
      </c>
      <c r="N35" s="314">
        <f t="shared" si="1"/>
        <v>73.86399999999999</v>
      </c>
    </row>
    <row r="36" spans="1:14" ht="18.95" customHeight="1" x14ac:dyDescent="0.2">
      <c r="A36" s="306" t="s">
        <v>261</v>
      </c>
      <c r="B36" s="333"/>
      <c r="C36" s="337"/>
      <c r="D36" s="338"/>
      <c r="E36" s="339">
        <v>631004</v>
      </c>
      <c r="F36" s="340" t="s">
        <v>309</v>
      </c>
      <c r="G36" s="341">
        <v>8000</v>
      </c>
      <c r="H36" s="341">
        <v>7808</v>
      </c>
      <c r="I36" s="341">
        <v>3167</v>
      </c>
      <c r="J36" s="341">
        <v>251</v>
      </c>
      <c r="K36" s="341">
        <v>1560</v>
      </c>
      <c r="L36" s="314">
        <f t="shared" si="1"/>
        <v>19.5</v>
      </c>
      <c r="M36" s="314">
        <f t="shared" si="1"/>
        <v>19.979508196721312</v>
      </c>
      <c r="N36" s="314">
        <f t="shared" si="1"/>
        <v>49.257972844963689</v>
      </c>
    </row>
    <row r="37" spans="1:14" ht="18.95" customHeight="1" x14ac:dyDescent="0.2">
      <c r="A37" s="300" t="s">
        <v>261</v>
      </c>
      <c r="B37" s="333"/>
      <c r="C37" s="334"/>
      <c r="D37" s="301" t="s">
        <v>310</v>
      </c>
      <c r="E37" s="335"/>
      <c r="F37" s="303" t="s">
        <v>311</v>
      </c>
      <c r="G37" s="336">
        <f>SUM(G38:G41)</f>
        <v>17316000</v>
      </c>
      <c r="H37" s="336">
        <f>SUM(H38:H41)</f>
        <v>15802830</v>
      </c>
      <c r="I37" s="336">
        <f>SUM(I38:I41)</f>
        <v>7813951</v>
      </c>
      <c r="J37" s="336">
        <f>SUM(J38:J41)</f>
        <v>928443</v>
      </c>
      <c r="K37" s="336">
        <f>SUM(K38:K41)</f>
        <v>6708377</v>
      </c>
      <c r="L37" s="305">
        <f t="shared" si="1"/>
        <v>38.740915915915913</v>
      </c>
      <c r="M37" s="305">
        <f t="shared" si="1"/>
        <v>42.450478806644128</v>
      </c>
      <c r="N37" s="305">
        <f t="shared" si="1"/>
        <v>85.851280613354248</v>
      </c>
    </row>
    <row r="38" spans="1:14" ht="18.95" customHeight="1" x14ac:dyDescent="0.2">
      <c r="A38" s="306" t="s">
        <v>261</v>
      </c>
      <c r="B38" s="333"/>
      <c r="C38" s="334"/>
      <c r="D38" s="342"/>
      <c r="E38" s="343">
        <v>632001</v>
      </c>
      <c r="F38" s="344" t="s">
        <v>312</v>
      </c>
      <c r="G38" s="341">
        <v>2300000</v>
      </c>
      <c r="H38" s="341">
        <v>2054270</v>
      </c>
      <c r="I38" s="341">
        <v>1044286</v>
      </c>
      <c r="J38" s="341">
        <v>100471</v>
      </c>
      <c r="K38" s="341">
        <v>1011411</v>
      </c>
      <c r="L38" s="314">
        <f t="shared" si="1"/>
        <v>43.974391304347826</v>
      </c>
      <c r="M38" s="314">
        <f t="shared" si="1"/>
        <v>49.234569944554515</v>
      </c>
      <c r="N38" s="314">
        <f t="shared" si="1"/>
        <v>96.851916045987409</v>
      </c>
    </row>
    <row r="39" spans="1:14" ht="18.95" customHeight="1" x14ac:dyDescent="0.2">
      <c r="A39" s="306" t="s">
        <v>261</v>
      </c>
      <c r="B39" s="333"/>
      <c r="C39" s="334"/>
      <c r="D39" s="342"/>
      <c r="E39" s="343">
        <v>632002</v>
      </c>
      <c r="F39" s="344" t="s">
        <v>313</v>
      </c>
      <c r="G39" s="341">
        <v>180000</v>
      </c>
      <c r="H39" s="341">
        <v>170138</v>
      </c>
      <c r="I39" s="341">
        <v>80550</v>
      </c>
      <c r="J39" s="341">
        <v>11050</v>
      </c>
      <c r="K39" s="341">
        <v>59641</v>
      </c>
      <c r="L39" s="314">
        <f t="shared" si="1"/>
        <v>33.13388888888889</v>
      </c>
      <c r="M39" s="314">
        <f t="shared" si="1"/>
        <v>35.05448518261646</v>
      </c>
      <c r="N39" s="314">
        <f t="shared" si="1"/>
        <v>74.042209807572931</v>
      </c>
    </row>
    <row r="40" spans="1:14" ht="18.95" customHeight="1" x14ac:dyDescent="0.2">
      <c r="A40" s="306" t="s">
        <v>261</v>
      </c>
      <c r="B40" s="333"/>
      <c r="C40" s="334"/>
      <c r="D40" s="342"/>
      <c r="E40" s="343">
        <v>632003</v>
      </c>
      <c r="F40" s="345" t="s">
        <v>314</v>
      </c>
      <c r="G40" s="341">
        <v>12723000</v>
      </c>
      <c r="H40" s="341">
        <v>11672062</v>
      </c>
      <c r="I40" s="341">
        <v>5731355</v>
      </c>
      <c r="J40" s="341">
        <v>812572</v>
      </c>
      <c r="K40" s="341">
        <v>5010127</v>
      </c>
      <c r="L40" s="314">
        <f t="shared" si="1"/>
        <v>39.378503497602765</v>
      </c>
      <c r="M40" s="314">
        <f t="shared" si="1"/>
        <v>42.924095159878348</v>
      </c>
      <c r="N40" s="314">
        <f t="shared" si="1"/>
        <v>87.41609968323371</v>
      </c>
    </row>
    <row r="41" spans="1:14" ht="18.95" customHeight="1" x14ac:dyDescent="0.2">
      <c r="A41" s="306" t="s">
        <v>261</v>
      </c>
      <c r="B41" s="333"/>
      <c r="C41" s="334"/>
      <c r="D41" s="342"/>
      <c r="E41" s="343">
        <v>632004</v>
      </c>
      <c r="F41" s="345" t="s">
        <v>315</v>
      </c>
      <c r="G41" s="341">
        <v>2113000</v>
      </c>
      <c r="H41" s="341">
        <v>1906360</v>
      </c>
      <c r="I41" s="341">
        <v>957760</v>
      </c>
      <c r="J41" s="341">
        <v>4350</v>
      </c>
      <c r="K41" s="341">
        <v>627198</v>
      </c>
      <c r="L41" s="314">
        <f t="shared" si="1"/>
        <v>29.682820634169428</v>
      </c>
      <c r="M41" s="314">
        <f t="shared" si="1"/>
        <v>32.900291655301203</v>
      </c>
      <c r="N41" s="314">
        <f t="shared" si="1"/>
        <v>65.485925492816577</v>
      </c>
    </row>
    <row r="42" spans="1:14" ht="18.95" customHeight="1" x14ac:dyDescent="0.2">
      <c r="A42" s="300" t="s">
        <v>261</v>
      </c>
      <c r="B42" s="333"/>
      <c r="C42" s="334"/>
      <c r="D42" s="301" t="s">
        <v>316</v>
      </c>
      <c r="E42" s="335"/>
      <c r="F42" s="303" t="s">
        <v>317</v>
      </c>
      <c r="G42" s="336">
        <f>SUM(G43:G52)</f>
        <v>4995000</v>
      </c>
      <c r="H42" s="336">
        <f>SUM(H43:H52)</f>
        <v>3177849</v>
      </c>
      <c r="I42" s="336">
        <f>SUM(I43:I52)</f>
        <v>1282388</v>
      </c>
      <c r="J42" s="336">
        <f>SUM(J43:J52)</f>
        <v>105693</v>
      </c>
      <c r="K42" s="336">
        <f>SUM(K43:K52)</f>
        <v>758172</v>
      </c>
      <c r="L42" s="305">
        <f t="shared" si="1"/>
        <v>15.17861861861862</v>
      </c>
      <c r="M42" s="305">
        <f t="shared" si="1"/>
        <v>23.8580247204949</v>
      </c>
      <c r="N42" s="305">
        <f t="shared" si="1"/>
        <v>59.121888227275988</v>
      </c>
    </row>
    <row r="43" spans="1:14" ht="18.95" customHeight="1" x14ac:dyDescent="0.2">
      <c r="A43" s="306" t="s">
        <v>261</v>
      </c>
      <c r="B43" s="333"/>
      <c r="C43" s="334"/>
      <c r="D43" s="346"/>
      <c r="E43" s="347" t="s">
        <v>318</v>
      </c>
      <c r="F43" s="348" t="s">
        <v>319</v>
      </c>
      <c r="G43" s="313">
        <v>90000</v>
      </c>
      <c r="H43" s="313">
        <v>178709</v>
      </c>
      <c r="I43" s="313">
        <v>86834</v>
      </c>
      <c r="J43" s="313">
        <v>4228</v>
      </c>
      <c r="K43" s="313">
        <v>14410</v>
      </c>
      <c r="L43" s="314">
        <f t="shared" si="1"/>
        <v>16.011111111111113</v>
      </c>
      <c r="M43" s="314">
        <f t="shared" si="1"/>
        <v>8.0633879659110619</v>
      </c>
      <c r="N43" s="314">
        <f t="shared" si="1"/>
        <v>16.594882189004306</v>
      </c>
    </row>
    <row r="44" spans="1:14" ht="18.95" customHeight="1" x14ac:dyDescent="0.2">
      <c r="A44" s="306" t="s">
        <v>261</v>
      </c>
      <c r="B44" s="333"/>
      <c r="C44" s="334"/>
      <c r="D44" s="346"/>
      <c r="E44" s="347" t="s">
        <v>320</v>
      </c>
      <c r="F44" s="348" t="s">
        <v>321</v>
      </c>
      <c r="G44" s="313">
        <v>1280000</v>
      </c>
      <c r="H44" s="313">
        <f>108+338800</f>
        <v>338908</v>
      </c>
      <c r="I44" s="313">
        <v>10055</v>
      </c>
      <c r="J44" s="313">
        <v>8195</v>
      </c>
      <c r="K44" s="313">
        <v>19692</v>
      </c>
      <c r="L44" s="314">
        <f t="shared" si="1"/>
        <v>1.5384375000000001</v>
      </c>
      <c r="M44" s="314">
        <f t="shared" si="1"/>
        <v>5.8104264284112501</v>
      </c>
      <c r="N44" s="314">
        <f t="shared" si="1"/>
        <v>195.84286424664344</v>
      </c>
    </row>
    <row r="45" spans="1:14" ht="18.95" customHeight="1" x14ac:dyDescent="0.2">
      <c r="A45" s="306" t="s">
        <v>261</v>
      </c>
      <c r="B45" s="333"/>
      <c r="C45" s="334"/>
      <c r="D45" s="346"/>
      <c r="E45" s="347" t="s">
        <v>322</v>
      </c>
      <c r="F45" s="348" t="s">
        <v>323</v>
      </c>
      <c r="G45" s="313">
        <v>102000</v>
      </c>
      <c r="H45" s="313">
        <f>165+36200</f>
        <v>36365</v>
      </c>
      <c r="I45" s="313">
        <v>4060</v>
      </c>
      <c r="J45" s="313">
        <v>0</v>
      </c>
      <c r="K45" s="313">
        <v>180</v>
      </c>
      <c r="L45" s="314">
        <f t="shared" si="1"/>
        <v>0.17647058823529413</v>
      </c>
      <c r="M45" s="314">
        <f t="shared" si="1"/>
        <v>0.4949814381960676</v>
      </c>
      <c r="N45" s="314">
        <f t="shared" si="1"/>
        <v>4.4334975369458132</v>
      </c>
    </row>
    <row r="46" spans="1:14" ht="18.95" customHeight="1" x14ac:dyDescent="0.2">
      <c r="A46" s="306" t="s">
        <v>261</v>
      </c>
      <c r="B46" s="333"/>
      <c r="C46" s="334"/>
      <c r="D46" s="346"/>
      <c r="E46" s="347" t="s">
        <v>324</v>
      </c>
      <c r="F46" s="348" t="s">
        <v>325</v>
      </c>
      <c r="G46" s="313">
        <v>25000</v>
      </c>
      <c r="H46" s="313">
        <v>13710</v>
      </c>
      <c r="I46" s="313">
        <v>6690</v>
      </c>
      <c r="J46" s="313">
        <v>1311</v>
      </c>
      <c r="K46" s="313">
        <v>2236</v>
      </c>
      <c r="L46" s="314">
        <f t="shared" si="1"/>
        <v>8.9440000000000008</v>
      </c>
      <c r="M46" s="314">
        <f t="shared" si="1"/>
        <v>16.309263311451495</v>
      </c>
      <c r="N46" s="314">
        <f t="shared" si="1"/>
        <v>33.423019431988045</v>
      </c>
    </row>
    <row r="47" spans="1:14" ht="18.95" customHeight="1" x14ac:dyDescent="0.2">
      <c r="A47" s="306" t="s">
        <v>261</v>
      </c>
      <c r="B47" s="333"/>
      <c r="C47" s="334"/>
      <c r="D47" s="346"/>
      <c r="E47" s="347" t="s">
        <v>326</v>
      </c>
      <c r="F47" s="348" t="s">
        <v>327</v>
      </c>
      <c r="G47" s="313">
        <v>2950000</v>
      </c>
      <c r="H47" s="313">
        <v>2277641</v>
      </c>
      <c r="I47" s="313">
        <v>1032385</v>
      </c>
      <c r="J47" s="313">
        <v>88035</v>
      </c>
      <c r="K47" s="313">
        <v>687902</v>
      </c>
      <c r="L47" s="314">
        <f t="shared" si="1"/>
        <v>23.318711864406779</v>
      </c>
      <c r="M47" s="314">
        <f t="shared" si="1"/>
        <v>30.20238922639696</v>
      </c>
      <c r="N47" s="314">
        <f t="shared" si="1"/>
        <v>66.632312557815155</v>
      </c>
    </row>
    <row r="48" spans="1:14" ht="18.95" customHeight="1" x14ac:dyDescent="0.2">
      <c r="A48" s="306" t="s">
        <v>261</v>
      </c>
      <c r="B48" s="333"/>
      <c r="C48" s="334"/>
      <c r="D48" s="346"/>
      <c r="E48" s="347" t="s">
        <v>328</v>
      </c>
      <c r="F48" s="348" t="s">
        <v>329</v>
      </c>
      <c r="G48" s="313">
        <v>160000</v>
      </c>
      <c r="H48" s="313">
        <v>127629</v>
      </c>
      <c r="I48" s="313">
        <v>65169</v>
      </c>
      <c r="J48" s="313">
        <v>902</v>
      </c>
      <c r="K48" s="313">
        <v>17175</v>
      </c>
      <c r="L48" s="314">
        <f t="shared" si="1"/>
        <v>10.734375</v>
      </c>
      <c r="M48" s="314">
        <f t="shared" si="1"/>
        <v>13.456972945020333</v>
      </c>
      <c r="N48" s="314">
        <f t="shared" si="1"/>
        <v>26.354555079869264</v>
      </c>
    </row>
    <row r="49" spans="1:14" ht="18.95" customHeight="1" x14ac:dyDescent="0.2">
      <c r="A49" s="306" t="s">
        <v>261</v>
      </c>
      <c r="B49" s="333"/>
      <c r="C49" s="334"/>
      <c r="D49" s="346"/>
      <c r="E49" s="347" t="s">
        <v>330</v>
      </c>
      <c r="F49" s="348" t="s">
        <v>331</v>
      </c>
      <c r="G49" s="313">
        <v>63000</v>
      </c>
      <c r="H49" s="313">
        <f>747+21350+31120</f>
        <v>53217</v>
      </c>
      <c r="I49" s="313">
        <v>23546</v>
      </c>
      <c r="J49" s="313">
        <v>735</v>
      </c>
      <c r="K49" s="313">
        <v>3413</v>
      </c>
      <c r="L49" s="314">
        <f t="shared" si="1"/>
        <v>5.4174603174603178</v>
      </c>
      <c r="M49" s="314">
        <f t="shared" si="1"/>
        <v>6.4133641505533943</v>
      </c>
      <c r="N49" s="314">
        <f t="shared" si="1"/>
        <v>14.495031003142783</v>
      </c>
    </row>
    <row r="50" spans="1:14" ht="18.95" customHeight="1" x14ac:dyDescent="0.2">
      <c r="A50" s="306" t="s">
        <v>261</v>
      </c>
      <c r="B50" s="333"/>
      <c r="C50" s="334"/>
      <c r="D50" s="346"/>
      <c r="E50" s="347" t="s">
        <v>332</v>
      </c>
      <c r="F50" s="348" t="s">
        <v>333</v>
      </c>
      <c r="G50" s="313">
        <v>85000</v>
      </c>
      <c r="H50" s="313">
        <v>95305</v>
      </c>
      <c r="I50" s="313">
        <v>38800</v>
      </c>
      <c r="J50" s="313">
        <v>0</v>
      </c>
      <c r="K50" s="313">
        <v>0</v>
      </c>
      <c r="L50" s="314">
        <f t="shared" si="1"/>
        <v>0</v>
      </c>
      <c r="M50" s="314">
        <f t="shared" si="1"/>
        <v>0</v>
      </c>
      <c r="N50" s="314">
        <f t="shared" si="1"/>
        <v>0</v>
      </c>
    </row>
    <row r="51" spans="1:14" ht="18.95" customHeight="1" x14ac:dyDescent="0.2">
      <c r="A51" s="306" t="s">
        <v>261</v>
      </c>
      <c r="B51" s="333"/>
      <c r="C51" s="334"/>
      <c r="D51" s="346"/>
      <c r="E51" s="347" t="s">
        <v>334</v>
      </c>
      <c r="F51" s="348" t="s">
        <v>335</v>
      </c>
      <c r="G51" s="313">
        <v>190000</v>
      </c>
      <c r="H51" s="313">
        <v>21200</v>
      </c>
      <c r="I51" s="313">
        <v>40</v>
      </c>
      <c r="J51" s="313">
        <v>0</v>
      </c>
      <c r="K51" s="313">
        <v>0</v>
      </c>
      <c r="L51" s="314">
        <f t="shared" si="1"/>
        <v>0</v>
      </c>
      <c r="M51" s="314">
        <f t="shared" si="1"/>
        <v>0</v>
      </c>
      <c r="N51" s="314">
        <f t="shared" si="1"/>
        <v>0</v>
      </c>
    </row>
    <row r="52" spans="1:14" ht="18.95" customHeight="1" x14ac:dyDescent="0.2">
      <c r="A52" s="306" t="s">
        <v>261</v>
      </c>
      <c r="B52" s="333"/>
      <c r="C52" s="334"/>
      <c r="D52" s="346"/>
      <c r="E52" s="347" t="s">
        <v>336</v>
      </c>
      <c r="F52" s="348" t="s">
        <v>337</v>
      </c>
      <c r="G52" s="313">
        <v>50000</v>
      </c>
      <c r="H52" s="313">
        <v>35165</v>
      </c>
      <c r="I52" s="313">
        <v>14809</v>
      </c>
      <c r="J52" s="313">
        <v>2287</v>
      </c>
      <c r="K52" s="313">
        <v>13164</v>
      </c>
      <c r="L52" s="314">
        <f t="shared" si="1"/>
        <v>26.328000000000003</v>
      </c>
      <c r="M52" s="314">
        <f t="shared" si="1"/>
        <v>37.434949523674113</v>
      </c>
      <c r="N52" s="314">
        <f t="shared" si="1"/>
        <v>88.891890066851246</v>
      </c>
    </row>
    <row r="53" spans="1:14" ht="18.95" customHeight="1" x14ac:dyDescent="0.2">
      <c r="A53" s="300" t="s">
        <v>261</v>
      </c>
      <c r="B53" s="333"/>
      <c r="C53" s="334"/>
      <c r="D53" s="301" t="s">
        <v>338</v>
      </c>
      <c r="E53" s="335"/>
      <c r="F53" s="303" t="s">
        <v>339</v>
      </c>
      <c r="G53" s="336">
        <f>SUM(G54:G58)</f>
        <v>549000</v>
      </c>
      <c r="H53" s="336">
        <f>SUM(H54:H58)</f>
        <v>573541</v>
      </c>
      <c r="I53" s="336">
        <f>SUM(I54:I58)</f>
        <v>293445</v>
      </c>
      <c r="J53" s="336">
        <f>SUM(J54:J58)</f>
        <v>48520</v>
      </c>
      <c r="K53" s="336">
        <f>SUM(K54:K58)</f>
        <v>206336</v>
      </c>
      <c r="L53" s="305">
        <f t="shared" si="1"/>
        <v>37.583970856102006</v>
      </c>
      <c r="M53" s="305">
        <f t="shared" si="1"/>
        <v>35.975806437551974</v>
      </c>
      <c r="N53" s="305">
        <f t="shared" si="1"/>
        <v>70.315050520540481</v>
      </c>
    </row>
    <row r="54" spans="1:14" ht="18.95" customHeight="1" x14ac:dyDescent="0.2">
      <c r="A54" s="306" t="s">
        <v>261</v>
      </c>
      <c r="B54" s="333"/>
      <c r="C54" s="334"/>
      <c r="D54" s="342"/>
      <c r="E54" s="343">
        <v>634001</v>
      </c>
      <c r="F54" s="349" t="s">
        <v>340</v>
      </c>
      <c r="G54" s="341">
        <v>350000</v>
      </c>
      <c r="H54" s="341">
        <v>309514</v>
      </c>
      <c r="I54" s="341">
        <v>155975</v>
      </c>
      <c r="J54" s="341">
        <v>26723</v>
      </c>
      <c r="K54" s="341">
        <v>135785</v>
      </c>
      <c r="L54" s="314">
        <f t="shared" si="1"/>
        <v>38.795714285714283</v>
      </c>
      <c r="M54" s="314">
        <f t="shared" si="1"/>
        <v>43.870390353909677</v>
      </c>
      <c r="N54" s="314">
        <f t="shared" si="1"/>
        <v>87.055617887481972</v>
      </c>
    </row>
    <row r="55" spans="1:14" ht="18.95" customHeight="1" x14ac:dyDescent="0.2">
      <c r="A55" s="306" t="s">
        <v>261</v>
      </c>
      <c r="B55" s="333"/>
      <c r="C55" s="334"/>
      <c r="D55" s="342"/>
      <c r="E55" s="343">
        <v>634002</v>
      </c>
      <c r="F55" s="349" t="s">
        <v>341</v>
      </c>
      <c r="G55" s="341">
        <v>135000</v>
      </c>
      <c r="H55" s="341">
        <v>136903</v>
      </c>
      <c r="I55" s="341">
        <v>68891</v>
      </c>
      <c r="J55" s="341">
        <v>6239</v>
      </c>
      <c r="K55" s="341">
        <v>34905</v>
      </c>
      <c r="L55" s="314">
        <f t="shared" si="1"/>
        <v>25.855555555555554</v>
      </c>
      <c r="M55" s="314">
        <f t="shared" si="1"/>
        <v>25.496154211375938</v>
      </c>
      <c r="N55" s="314">
        <f t="shared" si="1"/>
        <v>50.666995688841801</v>
      </c>
    </row>
    <row r="56" spans="1:14" ht="18.95" customHeight="1" x14ac:dyDescent="0.2">
      <c r="A56" s="306" t="s">
        <v>261</v>
      </c>
      <c r="B56" s="333"/>
      <c r="C56" s="334"/>
      <c r="D56" s="350"/>
      <c r="E56" s="351" t="s">
        <v>342</v>
      </c>
      <c r="F56" s="348" t="s">
        <v>343</v>
      </c>
      <c r="G56" s="341">
        <v>27000</v>
      </c>
      <c r="H56" s="341">
        <f>15844+4156</f>
        <v>20000</v>
      </c>
      <c r="I56" s="341">
        <v>14709</v>
      </c>
      <c r="J56" s="341">
        <v>0</v>
      </c>
      <c r="K56" s="341">
        <v>0</v>
      </c>
      <c r="L56" s="314">
        <f t="shared" si="1"/>
        <v>0</v>
      </c>
      <c r="M56" s="314">
        <f t="shared" si="1"/>
        <v>0</v>
      </c>
      <c r="N56" s="314">
        <f t="shared" si="1"/>
        <v>0</v>
      </c>
    </row>
    <row r="57" spans="1:14" ht="18.95" customHeight="1" x14ac:dyDescent="0.2">
      <c r="A57" s="306" t="s">
        <v>261</v>
      </c>
      <c r="B57" s="333"/>
      <c r="C57" s="334"/>
      <c r="D57" s="350"/>
      <c r="E57" s="343">
        <v>634004</v>
      </c>
      <c r="F57" s="352" t="s">
        <v>344</v>
      </c>
      <c r="G57" s="341">
        <v>30000</v>
      </c>
      <c r="H57" s="341">
        <v>98703</v>
      </c>
      <c r="I57" s="341">
        <v>46146</v>
      </c>
      <c r="J57" s="341">
        <v>15497</v>
      </c>
      <c r="K57" s="341">
        <v>28798</v>
      </c>
      <c r="L57" s="314">
        <f t="shared" si="1"/>
        <v>95.993333333333325</v>
      </c>
      <c r="M57" s="314">
        <f t="shared" si="1"/>
        <v>29.176418143318845</v>
      </c>
      <c r="N57" s="314">
        <f t="shared" si="1"/>
        <v>62.406275733541371</v>
      </c>
    </row>
    <row r="58" spans="1:14" ht="18.95" customHeight="1" x14ac:dyDescent="0.2">
      <c r="A58" s="306" t="s">
        <v>261</v>
      </c>
      <c r="B58" s="333"/>
      <c r="C58" s="334"/>
      <c r="D58" s="350"/>
      <c r="E58" s="343">
        <v>634005</v>
      </c>
      <c r="F58" s="352" t="s">
        <v>345</v>
      </c>
      <c r="G58" s="341">
        <v>7000</v>
      </c>
      <c r="H58" s="341">
        <v>8421</v>
      </c>
      <c r="I58" s="341">
        <v>7724</v>
      </c>
      <c r="J58" s="341">
        <v>61</v>
      </c>
      <c r="K58" s="341">
        <v>6848</v>
      </c>
      <c r="L58" s="314">
        <f t="shared" si="1"/>
        <v>97.828571428571436</v>
      </c>
      <c r="M58" s="314">
        <f t="shared" si="1"/>
        <v>81.320508253176584</v>
      </c>
      <c r="N58" s="314">
        <f t="shared" si="1"/>
        <v>88.658726048679441</v>
      </c>
    </row>
    <row r="59" spans="1:14" ht="18.95" customHeight="1" x14ac:dyDescent="0.2">
      <c r="A59" s="300" t="s">
        <v>261</v>
      </c>
      <c r="B59" s="333"/>
      <c r="C59" s="334"/>
      <c r="D59" s="301" t="s">
        <v>346</v>
      </c>
      <c r="E59" s="353"/>
      <c r="F59" s="303" t="s">
        <v>347</v>
      </c>
      <c r="G59" s="336">
        <f>SUM(G60:G64)</f>
        <v>12944000</v>
      </c>
      <c r="H59" s="336">
        <f>SUM(H60:H64)</f>
        <v>11271640</v>
      </c>
      <c r="I59" s="336">
        <f>SUM(I60:I64)</f>
        <v>6714069</v>
      </c>
      <c r="J59" s="336">
        <f>SUM(J60:J64)</f>
        <v>383096</v>
      </c>
      <c r="K59" s="336">
        <f>SUM(K60:K64)</f>
        <v>5771169</v>
      </c>
      <c r="L59" s="305">
        <f t="shared" si="1"/>
        <v>44.585669035846728</v>
      </c>
      <c r="M59" s="305">
        <f t="shared" si="1"/>
        <v>51.200792431269981</v>
      </c>
      <c r="N59" s="305">
        <f t="shared" si="1"/>
        <v>85.956355229593257</v>
      </c>
    </row>
    <row r="60" spans="1:14" ht="18.95" customHeight="1" x14ac:dyDescent="0.2">
      <c r="A60" s="306" t="s">
        <v>261</v>
      </c>
      <c r="B60" s="333"/>
      <c r="C60" s="334"/>
      <c r="D60" s="342"/>
      <c r="E60" s="343">
        <v>635001</v>
      </c>
      <c r="F60" s="352" t="s">
        <v>348</v>
      </c>
      <c r="G60" s="341">
        <v>50000</v>
      </c>
      <c r="H60" s="341">
        <v>36636</v>
      </c>
      <c r="I60" s="341">
        <v>17338</v>
      </c>
      <c r="J60" s="341">
        <v>134</v>
      </c>
      <c r="K60" s="341">
        <v>3186</v>
      </c>
      <c r="L60" s="354">
        <f t="shared" si="1"/>
        <v>6.3719999999999999</v>
      </c>
      <c r="M60" s="354">
        <f t="shared" si="1"/>
        <v>8.696364231903047</v>
      </c>
      <c r="N60" s="354">
        <f t="shared" si="1"/>
        <v>18.375821894105432</v>
      </c>
    </row>
    <row r="61" spans="1:14" ht="18.95" customHeight="1" x14ac:dyDescent="0.2">
      <c r="A61" s="306" t="s">
        <v>261</v>
      </c>
      <c r="B61" s="333"/>
      <c r="C61" s="334"/>
      <c r="D61" s="342"/>
      <c r="E61" s="343">
        <v>635002</v>
      </c>
      <c r="F61" s="352" t="s">
        <v>349</v>
      </c>
      <c r="G61" s="341">
        <v>12199000</v>
      </c>
      <c r="H61" s="341">
        <v>10833917</v>
      </c>
      <c r="I61" s="341">
        <v>6496840</v>
      </c>
      <c r="J61" s="341">
        <v>356010</v>
      </c>
      <c r="K61" s="341">
        <v>5658561</v>
      </c>
      <c r="L61" s="354">
        <f t="shared" si="1"/>
        <v>46.385449627018609</v>
      </c>
      <c r="M61" s="354">
        <f t="shared" si="1"/>
        <v>52.230056774479628</v>
      </c>
      <c r="N61" s="354">
        <f t="shared" si="1"/>
        <v>87.097127218770979</v>
      </c>
    </row>
    <row r="62" spans="1:14" ht="18.95" customHeight="1" x14ac:dyDescent="0.2">
      <c r="A62" s="306" t="s">
        <v>261</v>
      </c>
      <c r="B62" s="333"/>
      <c r="C62" s="334"/>
      <c r="D62" s="342"/>
      <c r="E62" s="343">
        <v>635003</v>
      </c>
      <c r="F62" s="352" t="s">
        <v>350</v>
      </c>
      <c r="G62" s="341">
        <v>5000</v>
      </c>
      <c r="H62" s="341">
        <f>67+521+6091</f>
        <v>6679</v>
      </c>
      <c r="I62" s="341">
        <v>2901</v>
      </c>
      <c r="J62" s="341">
        <v>0</v>
      </c>
      <c r="K62" s="341">
        <v>1082</v>
      </c>
      <c r="L62" s="354">
        <f t="shared" si="1"/>
        <v>21.64</v>
      </c>
      <c r="M62" s="354">
        <f t="shared" si="1"/>
        <v>16.200029944602484</v>
      </c>
      <c r="N62" s="354">
        <f t="shared" si="1"/>
        <v>37.297483626335747</v>
      </c>
    </row>
    <row r="63" spans="1:14" ht="18.95" customHeight="1" x14ac:dyDescent="0.2">
      <c r="A63" s="306" t="s">
        <v>261</v>
      </c>
      <c r="B63" s="333"/>
      <c r="C63" s="334"/>
      <c r="D63" s="342"/>
      <c r="E63" s="343">
        <v>635004</v>
      </c>
      <c r="F63" s="352" t="s">
        <v>351</v>
      </c>
      <c r="G63" s="341">
        <v>480000</v>
      </c>
      <c r="H63" s="341">
        <v>235855</v>
      </c>
      <c r="I63" s="341">
        <v>119090</v>
      </c>
      <c r="J63" s="341">
        <v>18575</v>
      </c>
      <c r="K63" s="341">
        <v>74233</v>
      </c>
      <c r="L63" s="354">
        <f t="shared" si="1"/>
        <v>15.465208333333333</v>
      </c>
      <c r="M63" s="354">
        <f t="shared" si="1"/>
        <v>31.473998855228846</v>
      </c>
      <c r="N63" s="354">
        <f t="shared" si="1"/>
        <v>62.333529263582165</v>
      </c>
    </row>
    <row r="64" spans="1:14" ht="18.95" customHeight="1" x14ac:dyDescent="0.2">
      <c r="A64" s="306" t="s">
        <v>261</v>
      </c>
      <c r="B64" s="333"/>
      <c r="C64" s="334"/>
      <c r="D64" s="342"/>
      <c r="E64" s="343">
        <v>635006</v>
      </c>
      <c r="F64" s="349" t="s">
        <v>352</v>
      </c>
      <c r="G64" s="341">
        <v>210000</v>
      </c>
      <c r="H64" s="341">
        <v>158553</v>
      </c>
      <c r="I64" s="341">
        <v>77900</v>
      </c>
      <c r="J64" s="341">
        <v>8377</v>
      </c>
      <c r="K64" s="341">
        <v>34107</v>
      </c>
      <c r="L64" s="354">
        <f t="shared" si="1"/>
        <v>16.241428571428571</v>
      </c>
      <c r="M64" s="354">
        <f t="shared" si="1"/>
        <v>21.511418894628296</v>
      </c>
      <c r="N64" s="354">
        <f t="shared" si="1"/>
        <v>43.783055198973045</v>
      </c>
    </row>
    <row r="65" spans="1:14" ht="18.95" customHeight="1" x14ac:dyDescent="0.2">
      <c r="A65" s="300" t="s">
        <v>261</v>
      </c>
      <c r="B65" s="333"/>
      <c r="C65" s="334"/>
      <c r="D65" s="301" t="s">
        <v>353</v>
      </c>
      <c r="E65" s="335"/>
      <c r="F65" s="303" t="s">
        <v>354</v>
      </c>
      <c r="G65" s="336">
        <f>SUM(G66:G68)</f>
        <v>3079000</v>
      </c>
      <c r="H65" s="336">
        <f>SUM(H66:H68)</f>
        <v>2799720</v>
      </c>
      <c r="I65" s="336">
        <f>SUM(I66:I68)</f>
        <v>1539034</v>
      </c>
      <c r="J65" s="336">
        <f>SUM(J66:J68)</f>
        <v>184083</v>
      </c>
      <c r="K65" s="336">
        <f>SUM(K66:K68)</f>
        <v>1517099</v>
      </c>
      <c r="L65" s="305">
        <f t="shared" si="1"/>
        <v>49.272458590451443</v>
      </c>
      <c r="M65" s="305">
        <f t="shared" si="1"/>
        <v>54.187525895446683</v>
      </c>
      <c r="N65" s="305">
        <f t="shared" si="1"/>
        <v>98.574755333540381</v>
      </c>
    </row>
    <row r="66" spans="1:14" ht="18.95" customHeight="1" x14ac:dyDescent="0.2">
      <c r="A66" s="306" t="s">
        <v>261</v>
      </c>
      <c r="B66" s="333"/>
      <c r="C66" s="334"/>
      <c r="D66" s="355"/>
      <c r="E66" s="343">
        <v>636001</v>
      </c>
      <c r="F66" s="356" t="s">
        <v>355</v>
      </c>
      <c r="G66" s="341">
        <v>3063000</v>
      </c>
      <c r="H66" s="341">
        <v>2784543</v>
      </c>
      <c r="I66" s="341">
        <v>1530575</v>
      </c>
      <c r="J66" s="341">
        <v>183138</v>
      </c>
      <c r="K66" s="341">
        <v>1511142</v>
      </c>
      <c r="L66" s="314">
        <f t="shared" si="1"/>
        <v>49.335357492654261</v>
      </c>
      <c r="M66" s="314">
        <f t="shared" si="1"/>
        <v>54.268941079379992</v>
      </c>
      <c r="N66" s="314">
        <f t="shared" si="1"/>
        <v>98.730346438430004</v>
      </c>
    </row>
    <row r="67" spans="1:14" ht="18" customHeight="1" x14ac:dyDescent="0.2">
      <c r="A67" s="306" t="s">
        <v>261</v>
      </c>
      <c r="B67" s="333"/>
      <c r="C67" s="334"/>
      <c r="D67" s="355"/>
      <c r="E67" s="343">
        <v>636002</v>
      </c>
      <c r="F67" s="356" t="s">
        <v>356</v>
      </c>
      <c r="G67" s="341">
        <v>16000</v>
      </c>
      <c r="H67" s="341">
        <v>15177</v>
      </c>
      <c r="I67" s="341">
        <v>8459</v>
      </c>
      <c r="J67" s="341">
        <v>945</v>
      </c>
      <c r="K67" s="341">
        <v>5957</v>
      </c>
      <c r="L67" s="314">
        <f t="shared" si="1"/>
        <v>37.231249999999996</v>
      </c>
      <c r="M67" s="314">
        <f t="shared" si="1"/>
        <v>39.250181195229622</v>
      </c>
      <c r="N67" s="314">
        <f t="shared" si="1"/>
        <v>70.422035701619578</v>
      </c>
    </row>
    <row r="68" spans="1:14" s="365" customFormat="1" ht="21" hidden="1" customHeight="1" x14ac:dyDescent="0.2">
      <c r="A68" s="357" t="s">
        <v>261</v>
      </c>
      <c r="B68" s="358"/>
      <c r="C68" s="359"/>
      <c r="D68" s="360"/>
      <c r="E68" s="361">
        <v>636005</v>
      </c>
      <c r="F68" s="362" t="s">
        <v>357</v>
      </c>
      <c r="G68" s="363">
        <v>0</v>
      </c>
      <c r="H68" s="341">
        <v>0</v>
      </c>
      <c r="I68" s="341">
        <v>0</v>
      </c>
      <c r="J68" s="341">
        <v>0</v>
      </c>
      <c r="K68" s="341">
        <v>0</v>
      </c>
      <c r="L68" s="364">
        <v>0</v>
      </c>
      <c r="M68" s="364">
        <v>0</v>
      </c>
      <c r="N68" s="364">
        <v>0</v>
      </c>
    </row>
    <row r="69" spans="1:14" ht="18.95" customHeight="1" x14ac:dyDescent="0.2">
      <c r="A69" s="300" t="s">
        <v>261</v>
      </c>
      <c r="B69" s="333"/>
      <c r="C69" s="334"/>
      <c r="D69" s="301" t="s">
        <v>358</v>
      </c>
      <c r="E69" s="335"/>
      <c r="F69" s="303" t="s">
        <v>359</v>
      </c>
      <c r="G69" s="336">
        <f>SUM(G70:G89)</f>
        <v>10147000</v>
      </c>
      <c r="H69" s="336">
        <f>SUM(H70:H89)</f>
        <v>8545418</v>
      </c>
      <c r="I69" s="336">
        <f>SUM(I70:I89)</f>
        <v>4163432</v>
      </c>
      <c r="J69" s="336">
        <f>SUM(J70:J89)</f>
        <v>691958</v>
      </c>
      <c r="K69" s="336">
        <f>SUM(K70:K89)</f>
        <v>3657243</v>
      </c>
      <c r="L69" s="305">
        <f t="shared" ref="L69:N84" si="2">SUM($K69/G69)*100</f>
        <v>36.042603725238983</v>
      </c>
      <c r="M69" s="305">
        <f t="shared" si="2"/>
        <v>42.797707496578866</v>
      </c>
      <c r="N69" s="305">
        <f t="shared" si="2"/>
        <v>87.842025521252651</v>
      </c>
    </row>
    <row r="70" spans="1:14" ht="18.95" customHeight="1" x14ac:dyDescent="0.2">
      <c r="A70" s="306" t="s">
        <v>261</v>
      </c>
      <c r="B70" s="333"/>
      <c r="C70" s="334"/>
      <c r="D70" s="346"/>
      <c r="E70" s="347" t="s">
        <v>360</v>
      </c>
      <c r="F70" s="348" t="s">
        <v>361</v>
      </c>
      <c r="G70" s="341">
        <v>130000</v>
      </c>
      <c r="H70" s="341">
        <v>184708</v>
      </c>
      <c r="I70" s="341">
        <v>45590</v>
      </c>
      <c r="J70" s="341">
        <v>9764</v>
      </c>
      <c r="K70" s="341">
        <v>34365</v>
      </c>
      <c r="L70" s="354">
        <f t="shared" si="2"/>
        <v>26.434615384615384</v>
      </c>
      <c r="M70" s="354">
        <f t="shared" si="2"/>
        <v>18.605041470862119</v>
      </c>
      <c r="N70" s="354">
        <f t="shared" si="2"/>
        <v>75.378372450098709</v>
      </c>
    </row>
    <row r="71" spans="1:14" ht="18.95" customHeight="1" x14ac:dyDescent="0.2">
      <c r="A71" s="306" t="s">
        <v>261</v>
      </c>
      <c r="B71" s="333"/>
      <c r="C71" s="334"/>
      <c r="D71" s="346"/>
      <c r="E71" s="347" t="s">
        <v>362</v>
      </c>
      <c r="F71" s="348" t="s">
        <v>363</v>
      </c>
      <c r="G71" s="341">
        <v>18000</v>
      </c>
      <c r="H71" s="341">
        <v>18788</v>
      </c>
      <c r="I71" s="341">
        <v>11201</v>
      </c>
      <c r="J71" s="341">
        <v>242</v>
      </c>
      <c r="K71" s="341">
        <v>2564</v>
      </c>
      <c r="L71" s="354">
        <f t="shared" si="2"/>
        <v>14.244444444444445</v>
      </c>
      <c r="M71" s="354">
        <f t="shared" si="2"/>
        <v>13.647008728975942</v>
      </c>
      <c r="N71" s="354">
        <f t="shared" si="2"/>
        <v>22.890813320239264</v>
      </c>
    </row>
    <row r="72" spans="1:14" ht="18.95" customHeight="1" x14ac:dyDescent="0.2">
      <c r="A72" s="306" t="s">
        <v>261</v>
      </c>
      <c r="B72" s="333"/>
      <c r="C72" s="334"/>
      <c r="D72" s="346"/>
      <c r="E72" s="347" t="s">
        <v>364</v>
      </c>
      <c r="F72" s="348" t="s">
        <v>365</v>
      </c>
      <c r="G72" s="341">
        <v>2372000</v>
      </c>
      <c r="H72" s="341">
        <v>1789661</v>
      </c>
      <c r="I72" s="341">
        <v>752613</v>
      </c>
      <c r="J72" s="341">
        <v>88889</v>
      </c>
      <c r="K72" s="341">
        <v>373240</v>
      </c>
      <c r="L72" s="354">
        <f t="shared" si="2"/>
        <v>15.735244519392918</v>
      </c>
      <c r="M72" s="354">
        <f t="shared" si="2"/>
        <v>20.855346347716129</v>
      </c>
      <c r="N72" s="354">
        <f t="shared" si="2"/>
        <v>49.592552879102541</v>
      </c>
    </row>
    <row r="73" spans="1:14" ht="18.95" customHeight="1" x14ac:dyDescent="0.2">
      <c r="A73" s="306" t="s">
        <v>261</v>
      </c>
      <c r="B73" s="333"/>
      <c r="C73" s="334"/>
      <c r="D73" s="346"/>
      <c r="E73" s="347" t="s">
        <v>366</v>
      </c>
      <c r="F73" s="348" t="s">
        <v>367</v>
      </c>
      <c r="G73" s="341">
        <v>390000</v>
      </c>
      <c r="H73" s="341">
        <v>297507</v>
      </c>
      <c r="I73" s="341">
        <v>158529</v>
      </c>
      <c r="J73" s="341">
        <v>28099</v>
      </c>
      <c r="K73" s="341">
        <v>101659</v>
      </c>
      <c r="L73" s="354">
        <f t="shared" si="2"/>
        <v>26.066410256410254</v>
      </c>
      <c r="M73" s="354">
        <f t="shared" si="2"/>
        <v>34.170288430188194</v>
      </c>
      <c r="N73" s="354">
        <f t="shared" si="2"/>
        <v>64.126437434160309</v>
      </c>
    </row>
    <row r="74" spans="1:14" ht="18.95" customHeight="1" x14ac:dyDescent="0.2">
      <c r="A74" s="306" t="s">
        <v>261</v>
      </c>
      <c r="B74" s="333"/>
      <c r="C74" s="334"/>
      <c r="D74" s="346"/>
      <c r="E74" s="347" t="s">
        <v>368</v>
      </c>
      <c r="F74" s="348" t="s">
        <v>306</v>
      </c>
      <c r="G74" s="341">
        <v>2000</v>
      </c>
      <c r="H74" s="341">
        <f>985+400</f>
        <v>1385</v>
      </c>
      <c r="I74" s="341">
        <v>779</v>
      </c>
      <c r="J74" s="341">
        <v>21</v>
      </c>
      <c r="K74" s="341">
        <v>135</v>
      </c>
      <c r="L74" s="354">
        <f t="shared" si="2"/>
        <v>6.75</v>
      </c>
      <c r="M74" s="354">
        <f t="shared" si="2"/>
        <v>9.7472924187725631</v>
      </c>
      <c r="N74" s="354">
        <f t="shared" si="2"/>
        <v>17.329910141206675</v>
      </c>
    </row>
    <row r="75" spans="1:14" s="371" customFormat="1" ht="18" customHeight="1" x14ac:dyDescent="0.2">
      <c r="A75" s="366" t="s">
        <v>261</v>
      </c>
      <c r="B75" s="367"/>
      <c r="C75" s="334"/>
      <c r="D75" s="368"/>
      <c r="E75" s="369" t="s">
        <v>369</v>
      </c>
      <c r="F75" s="370" t="s">
        <v>370</v>
      </c>
      <c r="G75" s="341">
        <v>0</v>
      </c>
      <c r="H75" s="341">
        <f>300</f>
        <v>300</v>
      </c>
      <c r="I75" s="341">
        <v>150</v>
      </c>
      <c r="J75" s="341">
        <v>0</v>
      </c>
      <c r="K75" s="341">
        <v>5228</v>
      </c>
      <c r="L75" s="354">
        <v>0</v>
      </c>
      <c r="M75" s="354">
        <f t="shared" si="2"/>
        <v>1742.6666666666665</v>
      </c>
      <c r="N75" s="354">
        <f t="shared" si="2"/>
        <v>3485.333333333333</v>
      </c>
    </row>
    <row r="76" spans="1:14" ht="18.95" customHeight="1" x14ac:dyDescent="0.2">
      <c r="A76" s="306" t="s">
        <v>261</v>
      </c>
      <c r="B76" s="333"/>
      <c r="C76" s="334"/>
      <c r="D76" s="346"/>
      <c r="E76" s="347" t="s">
        <v>371</v>
      </c>
      <c r="F76" s="348" t="s">
        <v>372</v>
      </c>
      <c r="G76" s="341">
        <v>241000</v>
      </c>
      <c r="H76" s="341">
        <v>9080</v>
      </c>
      <c r="I76" s="341">
        <v>5449</v>
      </c>
      <c r="J76" s="341">
        <v>219</v>
      </c>
      <c r="K76" s="341">
        <v>5401</v>
      </c>
      <c r="L76" s="354">
        <f t="shared" ref="L76:L84" si="3">SUM($K76/G76)*100</f>
        <v>2.2410788381742739</v>
      </c>
      <c r="M76" s="354">
        <f t="shared" si="2"/>
        <v>59.482378854625551</v>
      </c>
      <c r="N76" s="354">
        <f t="shared" si="2"/>
        <v>99.119104422829878</v>
      </c>
    </row>
    <row r="77" spans="1:14" ht="18.95" customHeight="1" x14ac:dyDescent="0.2">
      <c r="A77" s="306" t="s">
        <v>261</v>
      </c>
      <c r="B77" s="333"/>
      <c r="C77" s="334"/>
      <c r="D77" s="346"/>
      <c r="E77" s="347" t="s">
        <v>373</v>
      </c>
      <c r="F77" s="348" t="s">
        <v>374</v>
      </c>
      <c r="G77" s="341">
        <v>1878000</v>
      </c>
      <c r="H77" s="341">
        <v>1243407</v>
      </c>
      <c r="I77" s="341">
        <v>612912</v>
      </c>
      <c r="J77" s="341">
        <v>89269</v>
      </c>
      <c r="K77" s="341">
        <v>660719</v>
      </c>
      <c r="L77" s="354">
        <f t="shared" si="3"/>
        <v>35.182055378061769</v>
      </c>
      <c r="M77" s="354">
        <f t="shared" si="2"/>
        <v>53.137789959361662</v>
      </c>
      <c r="N77" s="354">
        <f t="shared" si="2"/>
        <v>107.79997781084396</v>
      </c>
    </row>
    <row r="78" spans="1:14" ht="18.95" customHeight="1" x14ac:dyDescent="0.2">
      <c r="A78" s="306" t="s">
        <v>261</v>
      </c>
      <c r="B78" s="333"/>
      <c r="C78" s="334"/>
      <c r="D78" s="346"/>
      <c r="E78" s="347" t="s">
        <v>375</v>
      </c>
      <c r="F78" s="348" t="s">
        <v>376</v>
      </c>
      <c r="G78" s="341">
        <v>1855000</v>
      </c>
      <c r="H78" s="341">
        <v>2061551</v>
      </c>
      <c r="I78" s="341">
        <v>1063863</v>
      </c>
      <c r="J78" s="341">
        <v>194282</v>
      </c>
      <c r="K78" s="341">
        <v>1007708</v>
      </c>
      <c r="L78" s="354">
        <f t="shared" si="3"/>
        <v>54.32388140161725</v>
      </c>
      <c r="M78" s="354">
        <f t="shared" si="2"/>
        <v>48.881060909965363</v>
      </c>
      <c r="N78" s="354">
        <f t="shared" si="2"/>
        <v>94.721594791810602</v>
      </c>
    </row>
    <row r="79" spans="1:14" ht="18.95" customHeight="1" x14ac:dyDescent="0.2">
      <c r="A79" s="306" t="s">
        <v>261</v>
      </c>
      <c r="B79" s="333"/>
      <c r="C79" s="334"/>
      <c r="D79" s="346"/>
      <c r="E79" s="347" t="s">
        <v>377</v>
      </c>
      <c r="F79" s="348" t="s">
        <v>378</v>
      </c>
      <c r="G79" s="341">
        <v>265000</v>
      </c>
      <c r="H79" s="341">
        <f>162096+87904</f>
        <v>250000</v>
      </c>
      <c r="I79" s="341">
        <v>160086</v>
      </c>
      <c r="J79" s="341">
        <v>0</v>
      </c>
      <c r="K79" s="341">
        <v>123059</v>
      </c>
      <c r="L79" s="354">
        <f t="shared" si="3"/>
        <v>46.437358490566041</v>
      </c>
      <c r="M79" s="354">
        <f t="shared" si="2"/>
        <v>49.223599999999998</v>
      </c>
      <c r="N79" s="354">
        <f t="shared" si="2"/>
        <v>76.870557075571881</v>
      </c>
    </row>
    <row r="80" spans="1:14" ht="18.95" customHeight="1" x14ac:dyDescent="0.2">
      <c r="A80" s="306" t="s">
        <v>261</v>
      </c>
      <c r="B80" s="333"/>
      <c r="C80" s="334"/>
      <c r="D80" s="346"/>
      <c r="E80" s="347" t="s">
        <v>379</v>
      </c>
      <c r="F80" s="348" t="s">
        <v>380</v>
      </c>
      <c r="G80" s="341">
        <v>724000</v>
      </c>
      <c r="H80" s="372">
        <v>694443</v>
      </c>
      <c r="I80" s="372">
        <v>345546</v>
      </c>
      <c r="J80" s="372">
        <v>54591</v>
      </c>
      <c r="K80" s="372">
        <v>282970</v>
      </c>
      <c r="L80" s="354">
        <f t="shared" si="3"/>
        <v>39.084254143646405</v>
      </c>
      <c r="M80" s="354">
        <f t="shared" si="2"/>
        <v>40.747764755350687</v>
      </c>
      <c r="N80" s="354">
        <f t="shared" si="2"/>
        <v>81.890688938665193</v>
      </c>
    </row>
    <row r="81" spans="1:14" s="365" customFormat="1" ht="18.95" hidden="1" customHeight="1" x14ac:dyDescent="0.2">
      <c r="A81" s="357" t="s">
        <v>261</v>
      </c>
      <c r="B81" s="358"/>
      <c r="C81" s="359"/>
      <c r="D81" s="373"/>
      <c r="E81" s="374" t="s">
        <v>381</v>
      </c>
      <c r="F81" s="375" t="s">
        <v>382</v>
      </c>
      <c r="G81" s="363">
        <v>0</v>
      </c>
      <c r="H81" s="363">
        <v>0</v>
      </c>
      <c r="I81" s="363">
        <v>0</v>
      </c>
      <c r="J81" s="363">
        <v>0</v>
      </c>
      <c r="K81" s="363">
        <v>0</v>
      </c>
      <c r="L81" s="354" t="e">
        <f t="shared" si="3"/>
        <v>#DIV/0!</v>
      </c>
      <c r="M81" s="354" t="e">
        <f t="shared" si="2"/>
        <v>#DIV/0!</v>
      </c>
      <c r="N81" s="354" t="e">
        <f t="shared" si="2"/>
        <v>#DIV/0!</v>
      </c>
    </row>
    <row r="82" spans="1:14" ht="18.95" customHeight="1" x14ac:dyDescent="0.2">
      <c r="A82" s="306" t="s">
        <v>261</v>
      </c>
      <c r="B82" s="333"/>
      <c r="C82" s="334"/>
      <c r="D82" s="346"/>
      <c r="E82" s="347" t="s">
        <v>383</v>
      </c>
      <c r="F82" s="348" t="s">
        <v>384</v>
      </c>
      <c r="G82" s="341">
        <v>30000</v>
      </c>
      <c r="H82" s="341">
        <v>5035</v>
      </c>
      <c r="I82" s="341">
        <v>1922</v>
      </c>
      <c r="J82" s="341">
        <v>159</v>
      </c>
      <c r="K82" s="341">
        <v>1449</v>
      </c>
      <c r="L82" s="354">
        <f t="shared" si="3"/>
        <v>4.83</v>
      </c>
      <c r="M82" s="354">
        <f t="shared" si="2"/>
        <v>28.778550148957301</v>
      </c>
      <c r="N82" s="354">
        <f t="shared" si="2"/>
        <v>75.390218522372535</v>
      </c>
    </row>
    <row r="83" spans="1:14" ht="18.95" customHeight="1" x14ac:dyDescent="0.2">
      <c r="A83" s="306" t="s">
        <v>261</v>
      </c>
      <c r="B83" s="333"/>
      <c r="C83" s="334"/>
      <c r="D83" s="346"/>
      <c r="E83" s="347" t="s">
        <v>385</v>
      </c>
      <c r="F83" s="348" t="s">
        <v>386</v>
      </c>
      <c r="G83" s="341">
        <v>80000</v>
      </c>
      <c r="H83" s="341">
        <v>106262</v>
      </c>
      <c r="I83" s="341">
        <v>46100</v>
      </c>
      <c r="J83" s="341">
        <v>17918</v>
      </c>
      <c r="K83" s="341">
        <v>37661</v>
      </c>
      <c r="L83" s="354">
        <f t="shared" si="3"/>
        <v>47.076249999999995</v>
      </c>
      <c r="M83" s="354">
        <f t="shared" si="2"/>
        <v>35.441644237827255</v>
      </c>
      <c r="N83" s="354">
        <f t="shared" si="2"/>
        <v>81.694143167028201</v>
      </c>
    </row>
    <row r="84" spans="1:14" ht="18.95" customHeight="1" x14ac:dyDescent="0.2">
      <c r="A84" s="306" t="s">
        <v>261</v>
      </c>
      <c r="B84" s="333"/>
      <c r="C84" s="334"/>
      <c r="D84" s="346"/>
      <c r="E84" s="347" t="s">
        <v>387</v>
      </c>
      <c r="F84" s="348" t="s">
        <v>388</v>
      </c>
      <c r="G84" s="341">
        <v>450000</v>
      </c>
      <c r="H84" s="341">
        <v>170292</v>
      </c>
      <c r="I84" s="341">
        <v>68675</v>
      </c>
      <c r="J84" s="341">
        <v>14256</v>
      </c>
      <c r="K84" s="341">
        <v>111062</v>
      </c>
      <c r="L84" s="354">
        <f t="shared" si="3"/>
        <v>24.680444444444444</v>
      </c>
      <c r="M84" s="354">
        <f t="shared" si="2"/>
        <v>65.218565757639823</v>
      </c>
      <c r="N84" s="354">
        <f t="shared" si="2"/>
        <v>161.7211503458318</v>
      </c>
    </row>
    <row r="85" spans="1:14" ht="18.95" customHeight="1" x14ac:dyDescent="0.2">
      <c r="A85" s="306" t="s">
        <v>389</v>
      </c>
      <c r="B85" s="333"/>
      <c r="C85" s="334"/>
      <c r="D85" s="346"/>
      <c r="E85" s="347" t="s">
        <v>390</v>
      </c>
      <c r="F85" s="348" t="s">
        <v>391</v>
      </c>
      <c r="G85" s="341">
        <v>0</v>
      </c>
      <c r="H85" s="341">
        <v>0</v>
      </c>
      <c r="I85" s="341">
        <v>0</v>
      </c>
      <c r="J85" s="341">
        <v>0</v>
      </c>
      <c r="K85" s="341">
        <v>0</v>
      </c>
      <c r="L85" s="354">
        <v>0</v>
      </c>
      <c r="M85" s="354">
        <v>0</v>
      </c>
      <c r="N85" s="354">
        <v>0</v>
      </c>
    </row>
    <row r="86" spans="1:14" ht="18.95" customHeight="1" x14ac:dyDescent="0.2">
      <c r="A86" s="306" t="s">
        <v>261</v>
      </c>
      <c r="B86" s="333"/>
      <c r="C86" s="334"/>
      <c r="D86" s="346"/>
      <c r="E86" s="347" t="s">
        <v>392</v>
      </c>
      <c r="F86" s="348" t="s">
        <v>393</v>
      </c>
      <c r="G86" s="341">
        <v>0</v>
      </c>
      <c r="H86" s="341">
        <v>200000</v>
      </c>
      <c r="I86" s="341">
        <v>135000</v>
      </c>
      <c r="J86" s="341">
        <v>45589</v>
      </c>
      <c r="K86" s="341">
        <v>45598</v>
      </c>
      <c r="L86" s="354">
        <v>0</v>
      </c>
      <c r="M86" s="354">
        <f t="shared" ref="M86:N98" si="4">SUM($K86/H86)*100</f>
        <v>22.798999999999999</v>
      </c>
      <c r="N86" s="354">
        <f t="shared" si="4"/>
        <v>33.776296296296302</v>
      </c>
    </row>
    <row r="87" spans="1:14" s="365" customFormat="1" ht="18.95" hidden="1" customHeight="1" x14ac:dyDescent="0.2">
      <c r="A87" s="357" t="s">
        <v>261</v>
      </c>
      <c r="B87" s="358"/>
      <c r="C87" s="359"/>
      <c r="D87" s="373"/>
      <c r="E87" s="374" t="s">
        <v>394</v>
      </c>
      <c r="F87" s="375" t="s">
        <v>395</v>
      </c>
      <c r="G87" s="363">
        <v>0</v>
      </c>
      <c r="H87" s="363">
        <v>0</v>
      </c>
      <c r="I87" s="363">
        <v>0</v>
      </c>
      <c r="J87" s="363">
        <v>0</v>
      </c>
      <c r="K87" s="363">
        <v>0</v>
      </c>
      <c r="L87" s="354" t="e">
        <f t="shared" ref="L87:L98" si="5">SUM($K87/G87)*100</f>
        <v>#DIV/0!</v>
      </c>
      <c r="M87" s="354" t="e">
        <f t="shared" si="4"/>
        <v>#DIV/0!</v>
      </c>
      <c r="N87" s="354" t="e">
        <f t="shared" si="4"/>
        <v>#DIV/0!</v>
      </c>
    </row>
    <row r="88" spans="1:14" ht="18.95" customHeight="1" x14ac:dyDescent="0.2">
      <c r="A88" s="306" t="s">
        <v>261</v>
      </c>
      <c r="B88" s="333"/>
      <c r="C88" s="334"/>
      <c r="D88" s="346"/>
      <c r="E88" s="347" t="s">
        <v>396</v>
      </c>
      <c r="F88" s="348" t="s">
        <v>397</v>
      </c>
      <c r="G88" s="341">
        <v>1625000</v>
      </c>
      <c r="H88" s="341">
        <v>1429078</v>
      </c>
      <c r="I88" s="341">
        <v>711320</v>
      </c>
      <c r="J88" s="341">
        <v>147343</v>
      </c>
      <c r="K88" s="341">
        <v>802368</v>
      </c>
      <c r="L88" s="354">
        <f t="shared" si="5"/>
        <v>49.37649230769231</v>
      </c>
      <c r="M88" s="354">
        <f t="shared" si="4"/>
        <v>56.145850681348399</v>
      </c>
      <c r="N88" s="354">
        <f t="shared" si="4"/>
        <v>112.79986503964462</v>
      </c>
    </row>
    <row r="89" spans="1:14" ht="18.95" customHeight="1" x14ac:dyDescent="0.2">
      <c r="A89" s="306" t="s">
        <v>261</v>
      </c>
      <c r="B89" s="333"/>
      <c r="C89" s="334"/>
      <c r="D89" s="346"/>
      <c r="E89" s="347" t="s">
        <v>398</v>
      </c>
      <c r="F89" s="348" t="s">
        <v>399</v>
      </c>
      <c r="G89" s="341">
        <v>87000</v>
      </c>
      <c r="H89" s="341">
        <v>83921</v>
      </c>
      <c r="I89" s="341">
        <v>43697</v>
      </c>
      <c r="J89" s="341">
        <v>1317</v>
      </c>
      <c r="K89" s="341">
        <v>62057</v>
      </c>
      <c r="L89" s="354">
        <f t="shared" si="5"/>
        <v>71.329885057471259</v>
      </c>
      <c r="M89" s="354">
        <f t="shared" si="4"/>
        <v>73.946926275902342</v>
      </c>
      <c r="N89" s="354">
        <f t="shared" si="4"/>
        <v>142.01661441288874</v>
      </c>
    </row>
    <row r="90" spans="1:14" ht="18.95" customHeight="1" x14ac:dyDescent="0.25">
      <c r="A90" s="293" t="s">
        <v>261</v>
      </c>
      <c r="B90" s="315"/>
      <c r="C90" s="329" t="s">
        <v>400</v>
      </c>
      <c r="D90" s="316"/>
      <c r="E90" s="330"/>
      <c r="F90" s="318" t="s">
        <v>401</v>
      </c>
      <c r="G90" s="332">
        <f>SUM(G91+G97)</f>
        <v>3990000</v>
      </c>
      <c r="H90" s="332">
        <f>SUM(H91+H97)</f>
        <v>2645871</v>
      </c>
      <c r="I90" s="332">
        <f>SUM(I91+I97)</f>
        <v>2378893</v>
      </c>
      <c r="J90" s="332">
        <f>SUM(J91+J97)</f>
        <v>233147</v>
      </c>
      <c r="K90" s="332">
        <f>SUM(K91+K97)</f>
        <v>2282755</v>
      </c>
      <c r="L90" s="299">
        <f t="shared" si="5"/>
        <v>57.211904761904762</v>
      </c>
      <c r="M90" s="299">
        <f t="shared" si="4"/>
        <v>86.276126084756214</v>
      </c>
      <c r="N90" s="299">
        <f t="shared" si="4"/>
        <v>95.958708525351923</v>
      </c>
    </row>
    <row r="91" spans="1:14" ht="18.95" customHeight="1" x14ac:dyDescent="0.2">
      <c r="A91" s="300" t="s">
        <v>261</v>
      </c>
      <c r="B91" s="333"/>
      <c r="C91" s="334"/>
      <c r="D91" s="301" t="s">
        <v>402</v>
      </c>
      <c r="E91" s="335"/>
      <c r="F91" s="303" t="s">
        <v>403</v>
      </c>
      <c r="G91" s="336">
        <f>SUM(G92:G96)</f>
        <v>3950000</v>
      </c>
      <c r="H91" s="336">
        <f>SUM(H92:H96)</f>
        <v>2605871</v>
      </c>
      <c r="I91" s="336">
        <f>SUM(I92:I96)</f>
        <v>2338893</v>
      </c>
      <c r="J91" s="336">
        <f>SUM(J92:J96)</f>
        <v>233147</v>
      </c>
      <c r="K91" s="336">
        <f>SUM(K92:K96)</f>
        <v>2275873</v>
      </c>
      <c r="L91" s="305">
        <f t="shared" si="5"/>
        <v>57.617037974683548</v>
      </c>
      <c r="M91" s="305">
        <f t="shared" si="4"/>
        <v>87.336364693417295</v>
      </c>
      <c r="N91" s="305">
        <f t="shared" si="4"/>
        <v>97.3055629308395</v>
      </c>
    </row>
    <row r="92" spans="1:14" ht="18.95" customHeight="1" x14ac:dyDescent="0.2">
      <c r="A92" s="306" t="s">
        <v>261</v>
      </c>
      <c r="B92" s="333"/>
      <c r="C92" s="334"/>
      <c r="D92" s="346"/>
      <c r="E92" s="347" t="s">
        <v>404</v>
      </c>
      <c r="F92" s="348" t="s">
        <v>405</v>
      </c>
      <c r="G92" s="341">
        <v>1864000</v>
      </c>
      <c r="H92" s="372">
        <v>1745122</v>
      </c>
      <c r="I92" s="372">
        <v>1682937</v>
      </c>
      <c r="J92" s="372">
        <v>168172</v>
      </c>
      <c r="K92" s="372">
        <v>1744179</v>
      </c>
      <c r="L92" s="314">
        <f t="shared" si="5"/>
        <v>93.571834763948502</v>
      </c>
      <c r="M92" s="314">
        <f t="shared" si="4"/>
        <v>99.945963663285426</v>
      </c>
      <c r="N92" s="314">
        <f t="shared" si="4"/>
        <v>103.63899539911476</v>
      </c>
    </row>
    <row r="93" spans="1:14" ht="18.95" customHeight="1" x14ac:dyDescent="0.2">
      <c r="A93" s="306" t="s">
        <v>261</v>
      </c>
      <c r="B93" s="333"/>
      <c r="C93" s="334"/>
      <c r="D93" s="346"/>
      <c r="E93" s="347" t="s">
        <v>406</v>
      </c>
      <c r="F93" s="348" t="s">
        <v>407</v>
      </c>
      <c r="G93" s="341">
        <v>1766000</v>
      </c>
      <c r="H93" s="372">
        <v>520154</v>
      </c>
      <c r="I93" s="372">
        <v>467465</v>
      </c>
      <c r="J93" s="372">
        <v>39971</v>
      </c>
      <c r="K93" s="372">
        <v>323700</v>
      </c>
      <c r="L93" s="314">
        <f t="shared" si="5"/>
        <v>18.32955832389581</v>
      </c>
      <c r="M93" s="314">
        <f t="shared" si="4"/>
        <v>62.231569881227479</v>
      </c>
      <c r="N93" s="314">
        <f t="shared" si="4"/>
        <v>69.245825890708389</v>
      </c>
    </row>
    <row r="94" spans="1:14" ht="18.95" customHeight="1" x14ac:dyDescent="0.2">
      <c r="A94" s="306" t="s">
        <v>261</v>
      </c>
      <c r="B94" s="333"/>
      <c r="C94" s="334"/>
      <c r="D94" s="346"/>
      <c r="E94" s="347" t="s">
        <v>408</v>
      </c>
      <c r="F94" s="348" t="s">
        <v>409</v>
      </c>
      <c r="G94" s="341">
        <v>33000</v>
      </c>
      <c r="H94" s="372">
        <v>28242</v>
      </c>
      <c r="I94" s="372">
        <v>14006</v>
      </c>
      <c r="J94" s="372">
        <v>1977</v>
      </c>
      <c r="K94" s="372">
        <v>11186</v>
      </c>
      <c r="L94" s="314">
        <f t="shared" si="5"/>
        <v>33.896969696969698</v>
      </c>
      <c r="M94" s="314">
        <f t="shared" si="4"/>
        <v>39.607676510162172</v>
      </c>
      <c r="N94" s="314">
        <f t="shared" si="4"/>
        <v>79.865771812080538</v>
      </c>
    </row>
    <row r="95" spans="1:14" ht="18.75" customHeight="1" x14ac:dyDescent="0.2">
      <c r="A95" s="306" t="s">
        <v>261</v>
      </c>
      <c r="B95" s="333"/>
      <c r="C95" s="334"/>
      <c r="D95" s="346"/>
      <c r="E95" s="347" t="s">
        <v>410</v>
      </c>
      <c r="F95" s="348" t="s">
        <v>411</v>
      </c>
      <c r="G95" s="341">
        <v>285000</v>
      </c>
      <c r="H95" s="372">
        <v>310853</v>
      </c>
      <c r="I95" s="372">
        <v>173985</v>
      </c>
      <c r="J95" s="372">
        <v>23027</v>
      </c>
      <c r="K95" s="372">
        <v>196711</v>
      </c>
      <c r="L95" s="314">
        <f t="shared" si="5"/>
        <v>69.021403508771925</v>
      </c>
      <c r="M95" s="314">
        <f t="shared" si="4"/>
        <v>63.281036374106094</v>
      </c>
      <c r="N95" s="314">
        <f t="shared" si="4"/>
        <v>113.06204557864183</v>
      </c>
    </row>
    <row r="96" spans="1:14" ht="18.95" customHeight="1" x14ac:dyDescent="0.2">
      <c r="A96" s="306" t="s">
        <v>261</v>
      </c>
      <c r="B96" s="333"/>
      <c r="C96" s="334"/>
      <c r="D96" s="346"/>
      <c r="E96" s="347" t="s">
        <v>412</v>
      </c>
      <c r="F96" s="348" t="s">
        <v>413</v>
      </c>
      <c r="G96" s="341">
        <v>2000</v>
      </c>
      <c r="H96" s="341">
        <v>1500</v>
      </c>
      <c r="I96" s="341">
        <v>500</v>
      </c>
      <c r="J96" s="341">
        <v>0</v>
      </c>
      <c r="K96" s="341">
        <v>97</v>
      </c>
      <c r="L96" s="314">
        <f t="shared" si="5"/>
        <v>4.8500000000000005</v>
      </c>
      <c r="M96" s="314">
        <f t="shared" si="4"/>
        <v>6.4666666666666668</v>
      </c>
      <c r="N96" s="314">
        <f t="shared" si="4"/>
        <v>19.400000000000002</v>
      </c>
    </row>
    <row r="97" spans="1:14" ht="18.95" customHeight="1" x14ac:dyDescent="0.2">
      <c r="A97" s="300" t="s">
        <v>261</v>
      </c>
      <c r="B97" s="333"/>
      <c r="C97" s="334"/>
      <c r="D97" s="301" t="s">
        <v>414</v>
      </c>
      <c r="E97" s="347"/>
      <c r="F97" s="303" t="s">
        <v>415</v>
      </c>
      <c r="G97" s="336">
        <f>SUM(G98)</f>
        <v>40000</v>
      </c>
      <c r="H97" s="336">
        <f>SUM(H98)</f>
        <v>40000</v>
      </c>
      <c r="I97" s="336">
        <f>SUM(I98)</f>
        <v>40000</v>
      </c>
      <c r="J97" s="336">
        <f>SUM(J98)</f>
        <v>0</v>
      </c>
      <c r="K97" s="336">
        <f>SUM(K98)</f>
        <v>6882</v>
      </c>
      <c r="L97" s="305">
        <f t="shared" si="5"/>
        <v>17.205000000000002</v>
      </c>
      <c r="M97" s="305">
        <f t="shared" si="4"/>
        <v>17.205000000000002</v>
      </c>
      <c r="N97" s="305">
        <f t="shared" si="4"/>
        <v>17.205000000000002</v>
      </c>
    </row>
    <row r="98" spans="1:14" ht="18.95" customHeight="1" x14ac:dyDescent="0.2">
      <c r="A98" s="306" t="s">
        <v>261</v>
      </c>
      <c r="B98" s="333"/>
      <c r="C98" s="334"/>
      <c r="D98" s="346"/>
      <c r="E98" s="347" t="s">
        <v>416</v>
      </c>
      <c r="F98" s="348" t="s">
        <v>417</v>
      </c>
      <c r="G98" s="341">
        <f>40000</f>
        <v>40000</v>
      </c>
      <c r="H98" s="341">
        <f>40000</f>
        <v>40000</v>
      </c>
      <c r="I98" s="341">
        <v>40000</v>
      </c>
      <c r="J98" s="341">
        <v>0</v>
      </c>
      <c r="K98" s="341">
        <v>6882</v>
      </c>
      <c r="L98" s="314">
        <f t="shared" si="5"/>
        <v>17.205000000000002</v>
      </c>
      <c r="M98" s="314">
        <f t="shared" si="4"/>
        <v>17.205000000000002</v>
      </c>
      <c r="N98" s="314">
        <f t="shared" si="4"/>
        <v>17.205000000000002</v>
      </c>
    </row>
    <row r="99" spans="1:14" ht="15" thickBot="1" x14ac:dyDescent="0.25">
      <c r="A99" s="376"/>
      <c r="B99" s="377"/>
      <c r="C99" s="378"/>
      <c r="D99" s="378"/>
      <c r="E99" s="379"/>
      <c r="F99" s="380"/>
      <c r="G99" s="381"/>
      <c r="H99" s="381"/>
      <c r="I99" s="381"/>
      <c r="J99" s="382"/>
      <c r="K99" s="382"/>
      <c r="L99" s="383"/>
      <c r="M99" s="383"/>
      <c r="N99" s="383"/>
    </row>
    <row r="100" spans="1:14" x14ac:dyDescent="0.2">
      <c r="B100" s="384"/>
      <c r="C100" s="384"/>
      <c r="D100" s="384"/>
      <c r="E100" s="384"/>
      <c r="F100" s="384"/>
    </row>
    <row r="101" spans="1:14" x14ac:dyDescent="0.2">
      <c r="B101" s="384"/>
      <c r="C101" s="384"/>
      <c r="D101" s="384"/>
      <c r="E101" s="384"/>
      <c r="F101" s="384"/>
    </row>
    <row r="102" spans="1:14" x14ac:dyDescent="0.2">
      <c r="B102" s="384"/>
      <c r="C102" s="384"/>
      <c r="D102" s="384"/>
      <c r="E102" s="384"/>
      <c r="F102" s="384"/>
    </row>
    <row r="103" spans="1:14" x14ac:dyDescent="0.2">
      <c r="B103" s="384"/>
      <c r="C103" s="384"/>
      <c r="D103" s="384"/>
      <c r="E103" s="384"/>
      <c r="F103" s="384"/>
    </row>
    <row r="104" spans="1:14" x14ac:dyDescent="0.2">
      <c r="B104" s="384"/>
      <c r="C104" s="384"/>
      <c r="D104" s="384"/>
      <c r="E104" s="384"/>
      <c r="F104" s="384"/>
    </row>
    <row r="105" spans="1:14" x14ac:dyDescent="0.2">
      <c r="B105" s="384"/>
      <c r="C105" s="384"/>
      <c r="D105" s="384"/>
      <c r="E105" s="384"/>
      <c r="F105" s="384"/>
    </row>
    <row r="106" spans="1:14" x14ac:dyDescent="0.2">
      <c r="B106" s="384"/>
      <c r="C106" s="384"/>
      <c r="D106" s="384"/>
      <c r="E106" s="384"/>
      <c r="F106" s="384"/>
    </row>
    <row r="107" spans="1:14" x14ac:dyDescent="0.2">
      <c r="B107" s="384"/>
      <c r="C107" s="384"/>
      <c r="D107" s="384"/>
      <c r="E107" s="384"/>
      <c r="F107" s="384"/>
    </row>
    <row r="108" spans="1:14" x14ac:dyDescent="0.2">
      <c r="B108" s="384"/>
      <c r="C108" s="384"/>
      <c r="D108" s="384"/>
      <c r="E108" s="384"/>
      <c r="F108" s="384"/>
    </row>
    <row r="109" spans="1:14" x14ac:dyDescent="0.2">
      <c r="B109" s="384"/>
      <c r="C109" s="384"/>
      <c r="D109" s="384"/>
      <c r="E109" s="384"/>
      <c r="F109" s="384"/>
    </row>
    <row r="110" spans="1:14" x14ac:dyDescent="0.2">
      <c r="B110" s="384"/>
      <c r="C110" s="384"/>
      <c r="D110" s="384"/>
      <c r="E110" s="384"/>
      <c r="F110" s="384"/>
    </row>
    <row r="111" spans="1:14" x14ac:dyDescent="0.2">
      <c r="B111" s="384"/>
      <c r="C111" s="384"/>
      <c r="D111" s="384"/>
      <c r="E111" s="384"/>
      <c r="F111" s="384"/>
    </row>
    <row r="112" spans="1:14" x14ac:dyDescent="0.2">
      <c r="B112" s="384"/>
      <c r="C112" s="384"/>
      <c r="D112" s="384"/>
      <c r="E112" s="384"/>
      <c r="F112" s="384"/>
    </row>
    <row r="113" spans="2:6" x14ac:dyDescent="0.2">
      <c r="B113" s="384"/>
      <c r="C113" s="384"/>
      <c r="D113" s="384"/>
      <c r="E113" s="384"/>
      <c r="F113" s="384"/>
    </row>
    <row r="114" spans="2:6" x14ac:dyDescent="0.2">
      <c r="B114" s="384"/>
      <c r="C114" s="384"/>
      <c r="D114" s="384"/>
      <c r="E114" s="384"/>
      <c r="F114" s="384"/>
    </row>
    <row r="115" spans="2:6" x14ac:dyDescent="0.2">
      <c r="B115" s="384"/>
      <c r="C115" s="384"/>
      <c r="D115" s="384"/>
      <c r="E115" s="384"/>
      <c r="F115" s="384"/>
    </row>
    <row r="116" spans="2:6" x14ac:dyDescent="0.2">
      <c r="B116" s="384"/>
      <c r="C116" s="384"/>
      <c r="D116" s="384"/>
      <c r="E116" s="384"/>
      <c r="F116" s="384"/>
    </row>
    <row r="117" spans="2:6" x14ac:dyDescent="0.2">
      <c r="B117" s="384"/>
      <c r="C117" s="384"/>
      <c r="D117" s="384"/>
      <c r="E117" s="384"/>
      <c r="F117" s="384"/>
    </row>
    <row r="118" spans="2:6" x14ac:dyDescent="0.2">
      <c r="B118" s="384"/>
      <c r="C118" s="384"/>
      <c r="D118" s="384"/>
      <c r="E118" s="384"/>
      <c r="F118" s="384"/>
    </row>
    <row r="119" spans="2:6" x14ac:dyDescent="0.2">
      <c r="B119" s="384"/>
      <c r="C119" s="384"/>
      <c r="D119" s="384"/>
      <c r="E119" s="384"/>
      <c r="F119" s="384"/>
    </row>
    <row r="120" spans="2:6" x14ac:dyDescent="0.2">
      <c r="B120" s="384"/>
      <c r="C120" s="384"/>
      <c r="D120" s="384"/>
      <c r="E120" s="384"/>
      <c r="F120" s="384"/>
    </row>
    <row r="121" spans="2:6" x14ac:dyDescent="0.2">
      <c r="B121" s="384"/>
      <c r="C121" s="384"/>
      <c r="D121" s="384"/>
      <c r="E121" s="384"/>
      <c r="F121" s="384"/>
    </row>
    <row r="122" spans="2:6" x14ac:dyDescent="0.2">
      <c r="B122" s="384"/>
      <c r="C122" s="384"/>
      <c r="D122" s="384"/>
      <c r="E122" s="384"/>
      <c r="F122" s="384"/>
    </row>
    <row r="123" spans="2:6" x14ac:dyDescent="0.2">
      <c r="B123" s="384"/>
      <c r="C123" s="384"/>
      <c r="D123" s="384"/>
      <c r="E123" s="384"/>
      <c r="F123" s="384"/>
    </row>
    <row r="124" spans="2:6" x14ac:dyDescent="0.2">
      <c r="B124" s="384"/>
      <c r="C124" s="384"/>
      <c r="D124" s="384"/>
      <c r="E124" s="384"/>
      <c r="F124" s="384"/>
    </row>
    <row r="125" spans="2:6" x14ac:dyDescent="0.2">
      <c r="B125" s="384"/>
      <c r="C125" s="384"/>
      <c r="D125" s="384"/>
      <c r="E125" s="384"/>
      <c r="F125" s="384"/>
    </row>
    <row r="126" spans="2:6" x14ac:dyDescent="0.2">
      <c r="B126" s="384"/>
      <c r="C126" s="384"/>
      <c r="D126" s="384"/>
      <c r="E126" s="384"/>
      <c r="F126" s="384"/>
    </row>
    <row r="127" spans="2:6" x14ac:dyDescent="0.2">
      <c r="B127" s="384"/>
      <c r="C127" s="384"/>
      <c r="D127" s="384"/>
      <c r="E127" s="384"/>
      <c r="F127" s="384"/>
    </row>
    <row r="128" spans="2:6" x14ac:dyDescent="0.2">
      <c r="B128" s="384"/>
      <c r="C128" s="384"/>
      <c r="D128" s="384"/>
      <c r="E128" s="384"/>
      <c r="F128" s="384"/>
    </row>
    <row r="129" spans="2:6" x14ac:dyDescent="0.2">
      <c r="B129" s="384"/>
      <c r="C129" s="384"/>
      <c r="D129" s="384"/>
      <c r="E129" s="384"/>
      <c r="F129" s="384"/>
    </row>
    <row r="130" spans="2:6" x14ac:dyDescent="0.2">
      <c r="B130" s="384"/>
      <c r="C130" s="384"/>
      <c r="D130" s="384"/>
      <c r="E130" s="384"/>
      <c r="F130" s="384"/>
    </row>
    <row r="131" spans="2:6" x14ac:dyDescent="0.2">
      <c r="B131" s="384"/>
      <c r="C131" s="384"/>
      <c r="D131" s="384"/>
      <c r="E131" s="384"/>
      <c r="F131" s="384"/>
    </row>
    <row r="132" spans="2:6" x14ac:dyDescent="0.2">
      <c r="B132" s="384"/>
      <c r="C132" s="384"/>
      <c r="D132" s="384"/>
      <c r="E132" s="384"/>
      <c r="F132" s="384"/>
    </row>
    <row r="133" spans="2:6" x14ac:dyDescent="0.2">
      <c r="B133" s="384"/>
      <c r="C133" s="384"/>
      <c r="D133" s="384"/>
      <c r="E133" s="384"/>
      <c r="F133" s="384"/>
    </row>
    <row r="134" spans="2:6" x14ac:dyDescent="0.2">
      <c r="B134" s="384"/>
      <c r="C134" s="384"/>
      <c r="D134" s="384"/>
      <c r="E134" s="384"/>
      <c r="F134" s="384"/>
    </row>
    <row r="135" spans="2:6" x14ac:dyDescent="0.2">
      <c r="B135" s="384"/>
      <c r="C135" s="384"/>
      <c r="D135" s="384"/>
      <c r="E135" s="384"/>
      <c r="F135" s="384"/>
    </row>
    <row r="136" spans="2:6" x14ac:dyDescent="0.2">
      <c r="B136" s="384"/>
      <c r="C136" s="384"/>
      <c r="D136" s="384"/>
      <c r="E136" s="384"/>
      <c r="F136" s="384"/>
    </row>
    <row r="137" spans="2:6" x14ac:dyDescent="0.2">
      <c r="B137" s="384"/>
      <c r="C137" s="384"/>
      <c r="D137" s="384"/>
      <c r="E137" s="384"/>
      <c r="F137" s="384"/>
    </row>
    <row r="138" spans="2:6" x14ac:dyDescent="0.2">
      <c r="B138" s="384"/>
      <c r="C138" s="384"/>
      <c r="D138" s="384"/>
      <c r="E138" s="384"/>
      <c r="F138" s="384"/>
    </row>
    <row r="139" spans="2:6" x14ac:dyDescent="0.2">
      <c r="B139" s="384"/>
      <c r="C139" s="384"/>
      <c r="D139" s="384"/>
      <c r="E139" s="384"/>
      <c r="F139" s="384"/>
    </row>
    <row r="140" spans="2:6" x14ac:dyDescent="0.2">
      <c r="B140" s="384"/>
      <c r="C140" s="384"/>
      <c r="D140" s="384"/>
      <c r="E140" s="384"/>
      <c r="F140" s="384"/>
    </row>
    <row r="141" spans="2:6" x14ac:dyDescent="0.2">
      <c r="B141" s="384"/>
      <c r="C141" s="384"/>
      <c r="D141" s="384"/>
      <c r="E141" s="384"/>
      <c r="F141" s="384"/>
    </row>
    <row r="142" spans="2:6" x14ac:dyDescent="0.2">
      <c r="B142" s="384"/>
      <c r="C142" s="384"/>
      <c r="D142" s="384"/>
      <c r="E142" s="384"/>
      <c r="F142" s="384"/>
    </row>
    <row r="143" spans="2:6" x14ac:dyDescent="0.2">
      <c r="B143" s="384"/>
      <c r="C143" s="384"/>
      <c r="D143" s="384"/>
      <c r="E143" s="384"/>
      <c r="F143" s="384"/>
    </row>
    <row r="144" spans="2:6" x14ac:dyDescent="0.2">
      <c r="B144" s="384"/>
      <c r="C144" s="384"/>
      <c r="D144" s="384"/>
      <c r="E144" s="384"/>
      <c r="F144" s="384"/>
    </row>
    <row r="145" spans="2:6" x14ac:dyDescent="0.2">
      <c r="B145" s="384"/>
      <c r="C145" s="384"/>
      <c r="D145" s="384"/>
      <c r="E145" s="384"/>
      <c r="F145" s="384"/>
    </row>
    <row r="146" spans="2:6" x14ac:dyDescent="0.2">
      <c r="B146" s="384"/>
      <c r="C146" s="384"/>
      <c r="D146" s="384"/>
      <c r="E146" s="384"/>
      <c r="F146" s="384"/>
    </row>
    <row r="147" spans="2:6" x14ac:dyDescent="0.2">
      <c r="B147" s="384"/>
      <c r="C147" s="384"/>
      <c r="D147" s="384"/>
      <c r="E147" s="384"/>
      <c r="F147" s="384"/>
    </row>
    <row r="148" spans="2:6" x14ac:dyDescent="0.2">
      <c r="B148" s="384"/>
      <c r="C148" s="384"/>
      <c r="D148" s="384"/>
      <c r="E148" s="384"/>
      <c r="F148" s="384"/>
    </row>
    <row r="149" spans="2:6" x14ac:dyDescent="0.2">
      <c r="B149" s="384"/>
      <c r="C149" s="384"/>
      <c r="D149" s="384"/>
      <c r="E149" s="384"/>
      <c r="F149" s="384"/>
    </row>
    <row r="150" spans="2:6" x14ac:dyDescent="0.2">
      <c r="B150" s="384"/>
      <c r="C150" s="384"/>
      <c r="D150" s="384"/>
      <c r="E150" s="384"/>
      <c r="F150" s="384"/>
    </row>
    <row r="151" spans="2:6" x14ac:dyDescent="0.2">
      <c r="B151" s="384"/>
      <c r="C151" s="384"/>
      <c r="D151" s="384"/>
      <c r="E151" s="384"/>
      <c r="F151" s="384"/>
    </row>
    <row r="152" spans="2:6" x14ac:dyDescent="0.2">
      <c r="B152" s="384"/>
      <c r="C152" s="384"/>
      <c r="D152" s="384"/>
      <c r="E152" s="384"/>
      <c r="F152" s="384"/>
    </row>
    <row r="153" spans="2:6" x14ac:dyDescent="0.2">
      <c r="B153" s="384"/>
      <c r="C153" s="384"/>
      <c r="D153" s="384"/>
      <c r="E153" s="384"/>
      <c r="F153" s="384"/>
    </row>
    <row r="154" spans="2:6" x14ac:dyDescent="0.2">
      <c r="B154" s="384"/>
      <c r="C154" s="384"/>
      <c r="D154" s="384"/>
      <c r="E154" s="384"/>
      <c r="F154" s="384"/>
    </row>
    <row r="155" spans="2:6" x14ac:dyDescent="0.2">
      <c r="B155" s="384"/>
      <c r="C155" s="384"/>
      <c r="D155" s="384"/>
      <c r="E155" s="384"/>
      <c r="F155" s="384"/>
    </row>
    <row r="156" spans="2:6" x14ac:dyDescent="0.2">
      <c r="B156" s="384"/>
      <c r="C156" s="384"/>
      <c r="D156" s="384"/>
      <c r="E156" s="384"/>
      <c r="F156" s="384"/>
    </row>
    <row r="157" spans="2:6" x14ac:dyDescent="0.2">
      <c r="B157" s="384"/>
      <c r="C157" s="384"/>
      <c r="D157" s="384"/>
      <c r="E157" s="384"/>
      <c r="F157" s="384"/>
    </row>
    <row r="158" spans="2:6" x14ac:dyDescent="0.2">
      <c r="B158" s="384"/>
      <c r="C158" s="384"/>
      <c r="D158" s="384"/>
      <c r="E158" s="384"/>
      <c r="F158" s="384"/>
    </row>
    <row r="159" spans="2:6" x14ac:dyDescent="0.2">
      <c r="B159" s="384"/>
      <c r="C159" s="384"/>
      <c r="D159" s="384"/>
      <c r="E159" s="384"/>
      <c r="F159" s="384"/>
    </row>
    <row r="160" spans="2:6" x14ac:dyDescent="0.2">
      <c r="B160" s="384"/>
      <c r="C160" s="384"/>
      <c r="D160" s="384"/>
      <c r="E160" s="384"/>
      <c r="F160" s="384"/>
    </row>
    <row r="161" spans="2:6" x14ac:dyDescent="0.2">
      <c r="B161" s="384"/>
      <c r="C161" s="384"/>
      <c r="D161" s="384"/>
      <c r="E161" s="384"/>
      <c r="F161" s="384"/>
    </row>
    <row r="162" spans="2:6" x14ac:dyDescent="0.2">
      <c r="B162" s="384"/>
      <c r="C162" s="384"/>
      <c r="D162" s="384"/>
      <c r="E162" s="384"/>
      <c r="F162" s="384"/>
    </row>
    <row r="163" spans="2:6" x14ac:dyDescent="0.2">
      <c r="B163" s="384"/>
      <c r="C163" s="384"/>
      <c r="D163" s="384"/>
      <c r="E163" s="384"/>
      <c r="F163" s="384"/>
    </row>
    <row r="164" spans="2:6" x14ac:dyDescent="0.2">
      <c r="B164" s="384"/>
      <c r="C164" s="384"/>
      <c r="D164" s="384"/>
      <c r="E164" s="384"/>
      <c r="F164" s="384"/>
    </row>
    <row r="165" spans="2:6" x14ac:dyDescent="0.2">
      <c r="B165" s="384"/>
      <c r="C165" s="384"/>
      <c r="D165" s="384"/>
      <c r="E165" s="384"/>
      <c r="F165" s="384"/>
    </row>
    <row r="166" spans="2:6" x14ac:dyDescent="0.2">
      <c r="B166" s="384"/>
      <c r="C166" s="384"/>
      <c r="D166" s="384"/>
      <c r="E166" s="384"/>
      <c r="F166" s="384"/>
    </row>
    <row r="167" spans="2:6" x14ac:dyDescent="0.2">
      <c r="B167" s="384"/>
      <c r="C167" s="384"/>
      <c r="D167" s="384"/>
      <c r="E167" s="384"/>
      <c r="F167" s="384"/>
    </row>
    <row r="168" spans="2:6" x14ac:dyDescent="0.2">
      <c r="B168" s="384"/>
      <c r="C168" s="384"/>
      <c r="D168" s="384"/>
      <c r="E168" s="384"/>
      <c r="F168" s="384"/>
    </row>
    <row r="169" spans="2:6" x14ac:dyDescent="0.2">
      <c r="B169" s="384"/>
      <c r="C169" s="384"/>
      <c r="D169" s="384"/>
      <c r="E169" s="384"/>
      <c r="F169" s="384"/>
    </row>
    <row r="170" spans="2:6" x14ac:dyDescent="0.2">
      <c r="B170" s="384"/>
      <c r="C170" s="384"/>
      <c r="D170" s="384"/>
      <c r="E170" s="384"/>
      <c r="F170" s="384"/>
    </row>
    <row r="171" spans="2:6" x14ac:dyDescent="0.2">
      <c r="B171" s="384"/>
      <c r="C171" s="384"/>
      <c r="D171" s="384"/>
      <c r="E171" s="384"/>
      <c r="F171" s="384"/>
    </row>
    <row r="172" spans="2:6" x14ac:dyDescent="0.2">
      <c r="B172" s="384"/>
      <c r="C172" s="384"/>
      <c r="D172" s="384"/>
      <c r="E172" s="384"/>
      <c r="F172" s="384"/>
    </row>
    <row r="173" spans="2:6" x14ac:dyDescent="0.2">
      <c r="B173" s="384"/>
      <c r="C173" s="384"/>
      <c r="D173" s="384"/>
      <c r="E173" s="384"/>
      <c r="F173" s="384"/>
    </row>
    <row r="174" spans="2:6" x14ac:dyDescent="0.2">
      <c r="B174" s="384"/>
      <c r="C174" s="384"/>
      <c r="D174" s="384"/>
      <c r="E174" s="384"/>
      <c r="F174" s="384"/>
    </row>
    <row r="175" spans="2:6" x14ac:dyDescent="0.2">
      <c r="B175" s="384"/>
      <c r="C175" s="384"/>
      <c r="D175" s="384"/>
      <c r="E175" s="384"/>
      <c r="F175" s="384"/>
    </row>
    <row r="176" spans="2:6" x14ac:dyDescent="0.2">
      <c r="B176" s="384"/>
      <c r="C176" s="384"/>
      <c r="D176" s="384"/>
      <c r="E176" s="384"/>
      <c r="F176" s="384"/>
    </row>
    <row r="177" spans="2:6" x14ac:dyDescent="0.2">
      <c r="B177" s="384"/>
      <c r="C177" s="384"/>
      <c r="D177" s="384"/>
      <c r="E177" s="384"/>
      <c r="F177" s="384"/>
    </row>
    <row r="178" spans="2:6" x14ac:dyDescent="0.2">
      <c r="B178" s="384"/>
      <c r="C178" s="384"/>
      <c r="D178" s="384"/>
      <c r="E178" s="384"/>
      <c r="F178" s="384"/>
    </row>
    <row r="179" spans="2:6" x14ac:dyDescent="0.2">
      <c r="B179" s="384"/>
      <c r="C179" s="384"/>
      <c r="D179" s="384"/>
      <c r="E179" s="384"/>
      <c r="F179" s="384"/>
    </row>
    <row r="180" spans="2:6" x14ac:dyDescent="0.2">
      <c r="B180" s="384"/>
      <c r="C180" s="384"/>
      <c r="D180" s="384"/>
      <c r="E180" s="384"/>
      <c r="F180" s="384"/>
    </row>
    <row r="181" spans="2:6" x14ac:dyDescent="0.2">
      <c r="B181" s="384"/>
      <c r="C181" s="384"/>
      <c r="D181" s="384"/>
      <c r="E181" s="384"/>
      <c r="F181" s="384"/>
    </row>
    <row r="182" spans="2:6" x14ac:dyDescent="0.2">
      <c r="B182" s="384"/>
      <c r="C182" s="384"/>
      <c r="D182" s="384"/>
      <c r="E182" s="384"/>
      <c r="F182" s="384"/>
    </row>
    <row r="183" spans="2:6" x14ac:dyDescent="0.2">
      <c r="B183" s="384"/>
      <c r="C183" s="384"/>
      <c r="D183" s="384"/>
      <c r="E183" s="384"/>
      <c r="F183" s="384"/>
    </row>
    <row r="184" spans="2:6" x14ac:dyDescent="0.2">
      <c r="B184" s="384"/>
      <c r="C184" s="384"/>
      <c r="D184" s="384"/>
      <c r="E184" s="384"/>
      <c r="F184" s="384"/>
    </row>
    <row r="185" spans="2:6" x14ac:dyDescent="0.2">
      <c r="B185" s="384"/>
      <c r="C185" s="384"/>
      <c r="D185" s="384"/>
      <c r="E185" s="384"/>
      <c r="F185" s="384"/>
    </row>
    <row r="186" spans="2:6" x14ac:dyDescent="0.2">
      <c r="B186" s="384"/>
      <c r="C186" s="384"/>
      <c r="D186" s="384"/>
      <c r="E186" s="384"/>
      <c r="F186" s="384"/>
    </row>
    <row r="187" spans="2:6" x14ac:dyDescent="0.2">
      <c r="B187" s="384"/>
      <c r="C187" s="384"/>
      <c r="D187" s="384"/>
      <c r="E187" s="384"/>
      <c r="F187" s="384"/>
    </row>
    <row r="188" spans="2:6" x14ac:dyDescent="0.2">
      <c r="B188" s="384"/>
      <c r="C188" s="384"/>
      <c r="D188" s="384"/>
      <c r="E188" s="384"/>
      <c r="F188" s="384"/>
    </row>
    <row r="189" spans="2:6" x14ac:dyDescent="0.2">
      <c r="B189" s="384"/>
      <c r="C189" s="384"/>
      <c r="D189" s="384"/>
      <c r="E189" s="384"/>
      <c r="F189" s="384"/>
    </row>
    <row r="190" spans="2:6" x14ac:dyDescent="0.2">
      <c r="B190" s="384"/>
      <c r="C190" s="384"/>
      <c r="D190" s="384"/>
      <c r="E190" s="384"/>
      <c r="F190" s="384"/>
    </row>
    <row r="191" spans="2:6" x14ac:dyDescent="0.2">
      <c r="B191" s="384"/>
      <c r="C191" s="384"/>
      <c r="D191" s="384"/>
      <c r="E191" s="384"/>
      <c r="F191" s="384"/>
    </row>
    <row r="192" spans="2:6" x14ac:dyDescent="0.2">
      <c r="B192" s="384"/>
      <c r="C192" s="384"/>
      <c r="D192" s="384"/>
      <c r="E192" s="384"/>
      <c r="F192" s="384"/>
    </row>
    <row r="193" spans="2:6" x14ac:dyDescent="0.2">
      <c r="B193" s="384"/>
      <c r="C193" s="384"/>
      <c r="D193" s="384"/>
      <c r="E193" s="384"/>
      <c r="F193" s="384"/>
    </row>
    <row r="194" spans="2:6" x14ac:dyDescent="0.2">
      <c r="B194" s="384"/>
      <c r="C194" s="384"/>
      <c r="D194" s="384"/>
      <c r="E194" s="384"/>
      <c r="F194" s="384"/>
    </row>
    <row r="195" spans="2:6" x14ac:dyDescent="0.2">
      <c r="B195" s="384"/>
      <c r="C195" s="384"/>
      <c r="D195" s="384"/>
      <c r="E195" s="384"/>
      <c r="F195" s="384"/>
    </row>
    <row r="196" spans="2:6" x14ac:dyDescent="0.2">
      <c r="B196" s="384"/>
      <c r="C196" s="384"/>
      <c r="D196" s="384"/>
      <c r="E196" s="384"/>
      <c r="F196" s="384"/>
    </row>
    <row r="197" spans="2:6" x14ac:dyDescent="0.2">
      <c r="B197" s="384"/>
      <c r="C197" s="384"/>
      <c r="D197" s="384"/>
      <c r="E197" s="384"/>
      <c r="F197" s="384"/>
    </row>
    <row r="198" spans="2:6" x14ac:dyDescent="0.2">
      <c r="B198" s="384"/>
      <c r="C198" s="384"/>
      <c r="D198" s="384"/>
      <c r="E198" s="384"/>
      <c r="F198" s="384"/>
    </row>
    <row r="199" spans="2:6" x14ac:dyDescent="0.2">
      <c r="B199" s="384"/>
      <c r="C199" s="384"/>
      <c r="D199" s="384"/>
      <c r="E199" s="384"/>
      <c r="F199" s="384"/>
    </row>
    <row r="200" spans="2:6" x14ac:dyDescent="0.2">
      <c r="B200" s="384"/>
      <c r="C200" s="384"/>
      <c r="D200" s="384"/>
      <c r="E200" s="384"/>
      <c r="F200" s="384"/>
    </row>
    <row r="201" spans="2:6" x14ac:dyDescent="0.2">
      <c r="B201" s="384"/>
      <c r="C201" s="384"/>
      <c r="D201" s="384"/>
      <c r="E201" s="384"/>
      <c r="F201" s="384"/>
    </row>
    <row r="202" spans="2:6" x14ac:dyDescent="0.2">
      <c r="B202" s="384"/>
      <c r="C202" s="384"/>
      <c r="D202" s="384"/>
      <c r="E202" s="384"/>
      <c r="F202" s="384"/>
    </row>
    <row r="203" spans="2:6" x14ac:dyDescent="0.2">
      <c r="B203" s="384"/>
      <c r="C203" s="384"/>
      <c r="D203" s="384"/>
      <c r="E203" s="384"/>
      <c r="F203" s="384"/>
    </row>
    <row r="204" spans="2:6" x14ac:dyDescent="0.2">
      <c r="B204" s="384"/>
      <c r="C204" s="384"/>
      <c r="D204" s="384"/>
      <c r="E204" s="384"/>
      <c r="F204" s="384"/>
    </row>
    <row r="205" spans="2:6" x14ac:dyDescent="0.2">
      <c r="B205" s="384"/>
      <c r="C205" s="384"/>
      <c r="D205" s="384"/>
      <c r="E205" s="384"/>
      <c r="F205" s="384"/>
    </row>
    <row r="206" spans="2:6" x14ac:dyDescent="0.2">
      <c r="B206" s="384"/>
      <c r="C206" s="384"/>
      <c r="D206" s="384"/>
      <c r="E206" s="384"/>
      <c r="F206" s="384"/>
    </row>
    <row r="207" spans="2:6" x14ac:dyDescent="0.2">
      <c r="B207" s="384"/>
      <c r="C207" s="384"/>
      <c r="D207" s="384"/>
      <c r="E207" s="384"/>
      <c r="F207" s="384"/>
    </row>
    <row r="208" spans="2:6" x14ac:dyDescent="0.2">
      <c r="B208" s="384"/>
      <c r="C208" s="384"/>
      <c r="D208" s="384"/>
      <c r="E208" s="384"/>
      <c r="F208" s="384"/>
    </row>
    <row r="209" spans="2:6" x14ac:dyDescent="0.2">
      <c r="B209" s="384"/>
      <c r="C209" s="384"/>
      <c r="D209" s="384"/>
      <c r="E209" s="384"/>
      <c r="F209" s="384"/>
    </row>
    <row r="210" spans="2:6" x14ac:dyDescent="0.2">
      <c r="B210" s="384"/>
      <c r="C210" s="384"/>
      <c r="D210" s="384"/>
      <c r="E210" s="384"/>
      <c r="F210" s="384"/>
    </row>
    <row r="211" spans="2:6" x14ac:dyDescent="0.2">
      <c r="B211" s="384"/>
      <c r="C211" s="384"/>
      <c r="D211" s="384"/>
      <c r="E211" s="384"/>
      <c r="F211" s="384"/>
    </row>
    <row r="212" spans="2:6" x14ac:dyDescent="0.2">
      <c r="B212" s="384"/>
      <c r="C212" s="384"/>
      <c r="D212" s="384"/>
      <c r="E212" s="384"/>
      <c r="F212" s="384"/>
    </row>
    <row r="213" spans="2:6" x14ac:dyDescent="0.2">
      <c r="B213" s="384"/>
      <c r="C213" s="384"/>
      <c r="D213" s="384"/>
      <c r="E213" s="384"/>
      <c r="F213" s="384"/>
    </row>
    <row r="214" spans="2:6" x14ac:dyDescent="0.2">
      <c r="B214" s="384"/>
      <c r="C214" s="384"/>
      <c r="D214" s="384"/>
      <c r="E214" s="384"/>
      <c r="F214" s="384"/>
    </row>
    <row r="215" spans="2:6" x14ac:dyDescent="0.2">
      <c r="B215" s="384"/>
      <c r="C215" s="384"/>
      <c r="D215" s="384"/>
      <c r="E215" s="384"/>
      <c r="F215" s="384"/>
    </row>
    <row r="216" spans="2:6" x14ac:dyDescent="0.2">
      <c r="B216" s="384"/>
      <c r="C216" s="384"/>
      <c r="D216" s="384"/>
      <c r="E216" s="384"/>
      <c r="F216" s="384"/>
    </row>
    <row r="217" spans="2:6" x14ac:dyDescent="0.2">
      <c r="B217" s="384"/>
      <c r="C217" s="384"/>
      <c r="D217" s="384"/>
      <c r="E217" s="384"/>
      <c r="F217" s="384"/>
    </row>
    <row r="218" spans="2:6" x14ac:dyDescent="0.2">
      <c r="B218" s="384"/>
      <c r="C218" s="384"/>
      <c r="D218" s="384"/>
      <c r="E218" s="384"/>
      <c r="F218" s="384"/>
    </row>
    <row r="219" spans="2:6" x14ac:dyDescent="0.2">
      <c r="B219" s="384"/>
      <c r="C219" s="384"/>
      <c r="D219" s="384"/>
      <c r="E219" s="384"/>
      <c r="F219" s="384"/>
    </row>
    <row r="220" spans="2:6" x14ac:dyDescent="0.2">
      <c r="B220" s="384"/>
      <c r="C220" s="384"/>
      <c r="D220" s="384"/>
      <c r="E220" s="384"/>
      <c r="F220" s="384"/>
    </row>
    <row r="221" spans="2:6" x14ac:dyDescent="0.2">
      <c r="B221" s="384"/>
      <c r="C221" s="384"/>
      <c r="D221" s="384"/>
      <c r="E221" s="384"/>
      <c r="F221" s="384"/>
    </row>
    <row r="222" spans="2:6" x14ac:dyDescent="0.2">
      <c r="B222" s="384"/>
      <c r="C222" s="384"/>
      <c r="D222" s="384"/>
      <c r="E222" s="384"/>
      <c r="F222" s="384"/>
    </row>
    <row r="223" spans="2:6" x14ac:dyDescent="0.2">
      <c r="B223" s="384"/>
      <c r="C223" s="384"/>
      <c r="D223" s="384"/>
      <c r="E223" s="384"/>
      <c r="F223" s="384"/>
    </row>
    <row r="224" spans="2:6" x14ac:dyDescent="0.2">
      <c r="B224" s="384"/>
      <c r="C224" s="384"/>
      <c r="D224" s="384"/>
      <c r="E224" s="384"/>
      <c r="F224" s="384"/>
    </row>
    <row r="225" spans="2:6" x14ac:dyDescent="0.2">
      <c r="B225" s="384"/>
      <c r="C225" s="384"/>
      <c r="D225" s="384"/>
      <c r="E225" s="384"/>
      <c r="F225" s="384"/>
    </row>
    <row r="226" spans="2:6" x14ac:dyDescent="0.2">
      <c r="B226" s="384"/>
      <c r="C226" s="384"/>
      <c r="D226" s="384"/>
      <c r="E226" s="384"/>
      <c r="F226" s="384"/>
    </row>
    <row r="227" spans="2:6" x14ac:dyDescent="0.2">
      <c r="B227" s="384"/>
      <c r="C227" s="384"/>
      <c r="D227" s="384"/>
      <c r="E227" s="384"/>
      <c r="F227" s="384"/>
    </row>
    <row r="228" spans="2:6" x14ac:dyDescent="0.2">
      <c r="B228" s="384"/>
      <c r="C228" s="384"/>
      <c r="D228" s="384"/>
      <c r="E228" s="384"/>
      <c r="F228" s="384"/>
    </row>
    <row r="229" spans="2:6" x14ac:dyDescent="0.2">
      <c r="B229" s="384"/>
      <c r="C229" s="384"/>
      <c r="D229" s="384"/>
      <c r="E229" s="384"/>
      <c r="F229" s="384"/>
    </row>
    <row r="230" spans="2:6" x14ac:dyDescent="0.2">
      <c r="B230" s="384"/>
      <c r="C230" s="384"/>
      <c r="D230" s="384"/>
      <c r="E230" s="384"/>
      <c r="F230" s="384"/>
    </row>
    <row r="231" spans="2:6" x14ac:dyDescent="0.2">
      <c r="B231" s="384"/>
      <c r="C231" s="384"/>
      <c r="D231" s="384"/>
      <c r="E231" s="384"/>
      <c r="F231" s="384"/>
    </row>
    <row r="232" spans="2:6" x14ac:dyDescent="0.2">
      <c r="B232" s="384"/>
      <c r="C232" s="384"/>
      <c r="D232" s="384"/>
      <c r="E232" s="384"/>
      <c r="F232" s="384"/>
    </row>
    <row r="233" spans="2:6" x14ac:dyDescent="0.2">
      <c r="B233" s="384"/>
      <c r="C233" s="384"/>
      <c r="D233" s="384"/>
      <c r="E233" s="384"/>
      <c r="F233" s="384"/>
    </row>
    <row r="234" spans="2:6" x14ac:dyDescent="0.2">
      <c r="B234" s="384"/>
      <c r="C234" s="384"/>
      <c r="D234" s="384"/>
      <c r="E234" s="384"/>
      <c r="F234" s="384"/>
    </row>
    <row r="235" spans="2:6" x14ac:dyDescent="0.2">
      <c r="B235" s="384"/>
      <c r="C235" s="384"/>
      <c r="D235" s="384"/>
      <c r="E235" s="384"/>
      <c r="F235" s="384"/>
    </row>
    <row r="236" spans="2:6" x14ac:dyDescent="0.2">
      <c r="B236" s="384"/>
      <c r="C236" s="384"/>
      <c r="D236" s="384"/>
      <c r="E236" s="384"/>
      <c r="F236" s="384"/>
    </row>
    <row r="237" spans="2:6" x14ac:dyDescent="0.2">
      <c r="B237" s="384"/>
      <c r="C237" s="384"/>
      <c r="D237" s="384"/>
      <c r="E237" s="384"/>
      <c r="F237" s="384"/>
    </row>
    <row r="238" spans="2:6" x14ac:dyDescent="0.2">
      <c r="B238" s="384"/>
      <c r="C238" s="384"/>
      <c r="D238" s="384"/>
      <c r="E238" s="384"/>
      <c r="F238" s="384"/>
    </row>
    <row r="239" spans="2:6" x14ac:dyDescent="0.2">
      <c r="B239" s="384"/>
      <c r="C239" s="384"/>
      <c r="D239" s="384"/>
      <c r="E239" s="384"/>
      <c r="F239" s="384"/>
    </row>
    <row r="240" spans="2:6" x14ac:dyDescent="0.2">
      <c r="B240" s="384"/>
      <c r="C240" s="384"/>
      <c r="D240" s="384"/>
      <c r="E240" s="384"/>
      <c r="F240" s="384"/>
    </row>
    <row r="241" spans="2:6" x14ac:dyDescent="0.2">
      <c r="B241" s="384"/>
      <c r="C241" s="384"/>
      <c r="D241" s="384"/>
      <c r="E241" s="384"/>
      <c r="F241" s="384"/>
    </row>
    <row r="242" spans="2:6" x14ac:dyDescent="0.2">
      <c r="B242" s="384"/>
      <c r="C242" s="384"/>
      <c r="D242" s="384"/>
      <c r="E242" s="384"/>
      <c r="F242" s="384"/>
    </row>
    <row r="243" spans="2:6" x14ac:dyDescent="0.2">
      <c r="B243" s="384"/>
      <c r="C243" s="384"/>
      <c r="D243" s="384"/>
      <c r="E243" s="384"/>
      <c r="F243" s="384"/>
    </row>
    <row r="244" spans="2:6" x14ac:dyDescent="0.2">
      <c r="B244" s="384"/>
      <c r="C244" s="384"/>
      <c r="D244" s="384"/>
      <c r="E244" s="384"/>
      <c r="F244" s="384"/>
    </row>
    <row r="245" spans="2:6" x14ac:dyDescent="0.2">
      <c r="B245" s="384"/>
      <c r="C245" s="384"/>
      <c r="D245" s="384"/>
      <c r="E245" s="384"/>
      <c r="F245" s="384"/>
    </row>
    <row r="246" spans="2:6" x14ac:dyDescent="0.2">
      <c r="B246" s="384"/>
      <c r="C246" s="384"/>
      <c r="D246" s="384"/>
      <c r="E246" s="384"/>
      <c r="F246" s="384"/>
    </row>
    <row r="247" spans="2:6" x14ac:dyDescent="0.2">
      <c r="B247" s="384"/>
      <c r="C247" s="384"/>
      <c r="D247" s="384"/>
      <c r="E247" s="384"/>
      <c r="F247" s="384"/>
    </row>
    <row r="248" spans="2:6" x14ac:dyDescent="0.2">
      <c r="B248" s="384"/>
      <c r="C248" s="384"/>
      <c r="D248" s="384"/>
      <c r="E248" s="384"/>
      <c r="F248" s="384"/>
    </row>
    <row r="249" spans="2:6" x14ac:dyDescent="0.2">
      <c r="B249" s="384"/>
      <c r="C249" s="384"/>
      <c r="D249" s="384"/>
      <c r="E249" s="384"/>
      <c r="F249" s="384"/>
    </row>
    <row r="250" spans="2:6" x14ac:dyDescent="0.2">
      <c r="B250" s="384"/>
      <c r="C250" s="384"/>
      <c r="D250" s="384"/>
      <c r="E250" s="384"/>
      <c r="F250" s="384"/>
    </row>
    <row r="251" spans="2:6" x14ac:dyDescent="0.2">
      <c r="B251" s="384"/>
      <c r="C251" s="384"/>
      <c r="D251" s="384"/>
      <c r="E251" s="384"/>
      <c r="F251" s="384"/>
    </row>
    <row r="252" spans="2:6" x14ac:dyDescent="0.2">
      <c r="B252" s="384"/>
      <c r="C252" s="384"/>
      <c r="D252" s="384"/>
      <c r="E252" s="384"/>
      <c r="F252" s="384"/>
    </row>
    <row r="253" spans="2:6" x14ac:dyDescent="0.2">
      <c r="B253" s="384"/>
      <c r="C253" s="384"/>
      <c r="D253" s="384"/>
      <c r="E253" s="384"/>
      <c r="F253" s="384"/>
    </row>
    <row r="254" spans="2:6" x14ac:dyDescent="0.2">
      <c r="B254" s="384"/>
      <c r="C254" s="384"/>
      <c r="D254" s="384"/>
      <c r="E254" s="384"/>
      <c r="F254" s="384"/>
    </row>
    <row r="255" spans="2:6" x14ac:dyDescent="0.2">
      <c r="B255" s="384"/>
      <c r="C255" s="384"/>
      <c r="D255" s="384"/>
      <c r="E255" s="384"/>
      <c r="F255" s="384"/>
    </row>
    <row r="256" spans="2:6" x14ac:dyDescent="0.2">
      <c r="B256" s="384"/>
      <c r="C256" s="384"/>
      <c r="D256" s="384"/>
      <c r="E256" s="384"/>
      <c r="F256" s="384"/>
    </row>
    <row r="257" spans="2:6" x14ac:dyDescent="0.2">
      <c r="B257" s="384"/>
      <c r="C257" s="384"/>
      <c r="D257" s="384"/>
      <c r="E257" s="384"/>
      <c r="F257" s="384"/>
    </row>
    <row r="258" spans="2:6" x14ac:dyDescent="0.2">
      <c r="B258" s="384"/>
      <c r="C258" s="384"/>
      <c r="D258" s="384"/>
      <c r="E258" s="384"/>
      <c r="F258" s="384"/>
    </row>
    <row r="259" spans="2:6" x14ac:dyDescent="0.2">
      <c r="B259" s="384"/>
      <c r="C259" s="384"/>
      <c r="D259" s="384"/>
      <c r="E259" s="384"/>
      <c r="F259" s="384"/>
    </row>
    <row r="260" spans="2:6" x14ac:dyDescent="0.2">
      <c r="B260" s="384"/>
      <c r="C260" s="384"/>
      <c r="D260" s="384"/>
      <c r="E260" s="384"/>
      <c r="F260" s="384"/>
    </row>
    <row r="261" spans="2:6" x14ac:dyDescent="0.2">
      <c r="B261" s="384"/>
      <c r="C261" s="384"/>
      <c r="D261" s="384"/>
      <c r="E261" s="384"/>
      <c r="F261" s="384"/>
    </row>
    <row r="262" spans="2:6" x14ac:dyDescent="0.2">
      <c r="B262" s="384"/>
      <c r="C262" s="384"/>
      <c r="D262" s="384"/>
      <c r="E262" s="384"/>
      <c r="F262" s="384"/>
    </row>
    <row r="263" spans="2:6" x14ac:dyDescent="0.2">
      <c r="B263" s="384"/>
      <c r="C263" s="384"/>
      <c r="D263" s="384"/>
      <c r="E263" s="384"/>
      <c r="F263" s="384"/>
    </row>
    <row r="264" spans="2:6" x14ac:dyDescent="0.2">
      <c r="B264" s="384"/>
      <c r="C264" s="384"/>
      <c r="D264" s="384"/>
      <c r="E264" s="384"/>
      <c r="F264" s="384"/>
    </row>
    <row r="265" spans="2:6" x14ac:dyDescent="0.2">
      <c r="B265" s="384"/>
      <c r="C265" s="384"/>
      <c r="D265" s="384"/>
      <c r="E265" s="384"/>
      <c r="F265" s="384"/>
    </row>
    <row r="266" spans="2:6" x14ac:dyDescent="0.2">
      <c r="B266" s="384"/>
      <c r="C266" s="384"/>
      <c r="D266" s="384"/>
      <c r="E266" s="384"/>
      <c r="F266" s="384"/>
    </row>
    <row r="267" spans="2:6" x14ac:dyDescent="0.2">
      <c r="B267" s="384"/>
      <c r="C267" s="384"/>
      <c r="D267" s="384"/>
      <c r="E267" s="384"/>
      <c r="F267" s="384"/>
    </row>
    <row r="268" spans="2:6" x14ac:dyDescent="0.2">
      <c r="B268" s="384"/>
      <c r="C268" s="384"/>
      <c r="D268" s="384"/>
      <c r="E268" s="384"/>
      <c r="F268" s="384"/>
    </row>
    <row r="269" spans="2:6" x14ac:dyDescent="0.2">
      <c r="B269" s="384"/>
      <c r="C269" s="384"/>
      <c r="D269" s="384"/>
      <c r="E269" s="384"/>
      <c r="F269" s="384"/>
    </row>
    <row r="270" spans="2:6" x14ac:dyDescent="0.2">
      <c r="B270" s="384"/>
      <c r="C270" s="384"/>
      <c r="D270" s="384"/>
      <c r="E270" s="384"/>
      <c r="F270" s="384"/>
    </row>
    <row r="271" spans="2:6" x14ac:dyDescent="0.2">
      <c r="B271" s="384"/>
      <c r="C271" s="384"/>
      <c r="D271" s="384"/>
      <c r="E271" s="384"/>
      <c r="F271" s="384"/>
    </row>
    <row r="272" spans="2:6" x14ac:dyDescent="0.2">
      <c r="B272" s="384"/>
      <c r="C272" s="384"/>
      <c r="D272" s="384"/>
      <c r="E272" s="384"/>
      <c r="F272" s="384"/>
    </row>
    <row r="273" spans="2:6" x14ac:dyDescent="0.2">
      <c r="B273" s="384"/>
      <c r="C273" s="384"/>
      <c r="D273" s="384"/>
      <c r="E273" s="384"/>
      <c r="F273" s="384"/>
    </row>
    <row r="274" spans="2:6" x14ac:dyDescent="0.2">
      <c r="B274" s="384"/>
      <c r="C274" s="384"/>
      <c r="D274" s="384"/>
      <c r="E274" s="384"/>
      <c r="F274" s="384"/>
    </row>
    <row r="275" spans="2:6" x14ac:dyDescent="0.2">
      <c r="B275" s="384"/>
      <c r="C275" s="384"/>
      <c r="D275" s="384"/>
      <c r="E275" s="384"/>
      <c r="F275" s="384"/>
    </row>
    <row r="276" spans="2:6" x14ac:dyDescent="0.2">
      <c r="B276" s="384"/>
      <c r="C276" s="384"/>
      <c r="D276" s="384"/>
      <c r="E276" s="384"/>
      <c r="F276" s="384"/>
    </row>
    <row r="277" spans="2:6" x14ac:dyDescent="0.2">
      <c r="B277" s="384"/>
      <c r="C277" s="384"/>
      <c r="D277" s="384"/>
      <c r="E277" s="384"/>
      <c r="F277" s="384"/>
    </row>
    <row r="278" spans="2:6" x14ac:dyDescent="0.2">
      <c r="B278" s="384"/>
      <c r="C278" s="384"/>
      <c r="D278" s="384"/>
      <c r="E278" s="384"/>
      <c r="F278" s="384"/>
    </row>
    <row r="279" spans="2:6" x14ac:dyDescent="0.2">
      <c r="B279" s="384"/>
      <c r="C279" s="384"/>
      <c r="D279" s="384"/>
      <c r="E279" s="384"/>
      <c r="F279" s="384"/>
    </row>
    <row r="280" spans="2:6" x14ac:dyDescent="0.2">
      <c r="B280" s="384"/>
      <c r="C280" s="384"/>
      <c r="D280" s="384"/>
      <c r="E280" s="384"/>
      <c r="F280" s="384"/>
    </row>
    <row r="281" spans="2:6" x14ac:dyDescent="0.2">
      <c r="B281" s="384"/>
      <c r="C281" s="384"/>
      <c r="D281" s="384"/>
      <c r="E281" s="384"/>
      <c r="F281" s="384"/>
    </row>
    <row r="282" spans="2:6" x14ac:dyDescent="0.2">
      <c r="B282" s="384"/>
      <c r="C282" s="384"/>
      <c r="D282" s="384"/>
      <c r="E282" s="384"/>
      <c r="F282" s="384"/>
    </row>
    <row r="283" spans="2:6" x14ac:dyDescent="0.2">
      <c r="B283" s="384"/>
      <c r="C283" s="384"/>
      <c r="D283" s="384"/>
      <c r="E283" s="384"/>
      <c r="F283" s="384"/>
    </row>
    <row r="284" spans="2:6" x14ac:dyDescent="0.2">
      <c r="B284" s="384"/>
      <c r="C284" s="384"/>
      <c r="D284" s="384"/>
      <c r="E284" s="384"/>
      <c r="F284" s="384"/>
    </row>
    <row r="285" spans="2:6" x14ac:dyDescent="0.2">
      <c r="B285" s="384"/>
      <c r="C285" s="384"/>
      <c r="D285" s="384"/>
      <c r="E285" s="384"/>
      <c r="F285" s="384"/>
    </row>
    <row r="286" spans="2:6" x14ac:dyDescent="0.2">
      <c r="B286" s="384"/>
      <c r="C286" s="384"/>
      <c r="D286" s="384"/>
      <c r="E286" s="384"/>
      <c r="F286" s="384"/>
    </row>
    <row r="287" spans="2:6" x14ac:dyDescent="0.2">
      <c r="B287" s="384"/>
      <c r="C287" s="384"/>
      <c r="D287" s="384"/>
      <c r="E287" s="384"/>
      <c r="F287" s="384"/>
    </row>
    <row r="288" spans="2:6" x14ac:dyDescent="0.2">
      <c r="B288" s="384"/>
      <c r="C288" s="384"/>
      <c r="D288" s="384"/>
      <c r="E288" s="384"/>
      <c r="F288" s="384"/>
    </row>
    <row r="289" spans="2:6" x14ac:dyDescent="0.2">
      <c r="B289" s="384"/>
      <c r="C289" s="384"/>
      <c r="D289" s="384"/>
      <c r="E289" s="384"/>
      <c r="F289" s="384"/>
    </row>
    <row r="290" spans="2:6" x14ac:dyDescent="0.2">
      <c r="B290" s="384"/>
      <c r="C290" s="384"/>
      <c r="D290" s="384"/>
      <c r="E290" s="384"/>
      <c r="F290" s="384"/>
    </row>
    <row r="291" spans="2:6" x14ac:dyDescent="0.2">
      <c r="B291" s="384"/>
      <c r="C291" s="384"/>
      <c r="D291" s="384"/>
      <c r="E291" s="384"/>
      <c r="F291" s="384"/>
    </row>
    <row r="292" spans="2:6" x14ac:dyDescent="0.2">
      <c r="B292" s="384"/>
      <c r="C292" s="384"/>
      <c r="D292" s="384"/>
      <c r="E292" s="384"/>
      <c r="F292" s="384"/>
    </row>
    <row r="293" spans="2:6" x14ac:dyDescent="0.2">
      <c r="B293" s="384"/>
      <c r="C293" s="384"/>
      <c r="D293" s="384"/>
      <c r="E293" s="384"/>
      <c r="F293" s="384"/>
    </row>
    <row r="294" spans="2:6" x14ac:dyDescent="0.2">
      <c r="B294" s="384"/>
      <c r="C294" s="384"/>
      <c r="D294" s="384"/>
      <c r="E294" s="384"/>
      <c r="F294" s="384"/>
    </row>
    <row r="295" spans="2:6" x14ac:dyDescent="0.2">
      <c r="B295" s="384"/>
      <c r="C295" s="384"/>
      <c r="D295" s="384"/>
      <c r="E295" s="384"/>
      <c r="F295" s="384"/>
    </row>
    <row r="296" spans="2:6" x14ac:dyDescent="0.2">
      <c r="B296" s="384"/>
      <c r="C296" s="384"/>
      <c r="D296" s="384"/>
      <c r="E296" s="384"/>
      <c r="F296" s="384"/>
    </row>
    <row r="297" spans="2:6" x14ac:dyDescent="0.2">
      <c r="B297" s="384"/>
      <c r="C297" s="384"/>
      <c r="D297" s="384"/>
      <c r="E297" s="384"/>
      <c r="F297" s="384"/>
    </row>
    <row r="298" spans="2:6" x14ac:dyDescent="0.2">
      <c r="B298" s="384"/>
      <c r="C298" s="384"/>
      <c r="D298" s="384"/>
      <c r="E298" s="384"/>
      <c r="F298" s="384"/>
    </row>
    <row r="299" spans="2:6" x14ac:dyDescent="0.2">
      <c r="B299" s="384"/>
      <c r="C299" s="384"/>
      <c r="D299" s="384"/>
      <c r="E299" s="384"/>
      <c r="F299" s="384"/>
    </row>
    <row r="300" spans="2:6" x14ac:dyDescent="0.2">
      <c r="B300" s="384"/>
      <c r="C300" s="384"/>
      <c r="D300" s="384"/>
      <c r="E300" s="384"/>
      <c r="F300" s="384"/>
    </row>
    <row r="301" spans="2:6" x14ac:dyDescent="0.2">
      <c r="B301" s="384"/>
      <c r="C301" s="384"/>
      <c r="D301" s="384"/>
      <c r="E301" s="384"/>
      <c r="F301" s="384"/>
    </row>
    <row r="302" spans="2:6" x14ac:dyDescent="0.2">
      <c r="B302" s="384"/>
      <c r="C302" s="384"/>
      <c r="D302" s="384"/>
      <c r="E302" s="384"/>
      <c r="F302" s="384"/>
    </row>
    <row r="303" spans="2:6" x14ac:dyDescent="0.2">
      <c r="B303" s="384"/>
      <c r="C303" s="384"/>
      <c r="D303" s="384"/>
      <c r="E303" s="384"/>
      <c r="F303" s="384"/>
    </row>
    <row r="304" spans="2:6" x14ac:dyDescent="0.2">
      <c r="B304" s="384"/>
      <c r="C304" s="384"/>
      <c r="D304" s="384"/>
      <c r="E304" s="384"/>
      <c r="F304" s="384"/>
    </row>
    <row r="305" spans="2:6" x14ac:dyDescent="0.2">
      <c r="B305" s="384"/>
      <c r="C305" s="384"/>
      <c r="D305" s="384"/>
      <c r="E305" s="384"/>
      <c r="F305" s="384"/>
    </row>
    <row r="306" spans="2:6" x14ac:dyDescent="0.2">
      <c r="B306" s="384"/>
      <c r="C306" s="384"/>
      <c r="D306" s="384"/>
      <c r="E306" s="384"/>
      <c r="F306" s="384"/>
    </row>
    <row r="307" spans="2:6" x14ac:dyDescent="0.2">
      <c r="B307" s="384"/>
      <c r="C307" s="384"/>
      <c r="D307" s="384"/>
      <c r="E307" s="384"/>
      <c r="F307" s="384"/>
    </row>
    <row r="308" spans="2:6" x14ac:dyDescent="0.2">
      <c r="B308" s="384"/>
      <c r="C308" s="384"/>
      <c r="D308" s="384"/>
      <c r="E308" s="384"/>
      <c r="F308" s="384"/>
    </row>
    <row r="309" spans="2:6" x14ac:dyDescent="0.2">
      <c r="B309" s="384"/>
      <c r="C309" s="384"/>
      <c r="D309" s="384"/>
      <c r="E309" s="384"/>
      <c r="F309" s="384"/>
    </row>
    <row r="310" spans="2:6" x14ac:dyDescent="0.2">
      <c r="B310" s="384"/>
      <c r="C310" s="384"/>
      <c r="D310" s="384"/>
      <c r="E310" s="384"/>
      <c r="F310" s="384"/>
    </row>
    <row r="311" spans="2:6" x14ac:dyDescent="0.2">
      <c r="B311" s="384"/>
      <c r="C311" s="384"/>
      <c r="D311" s="384"/>
      <c r="E311" s="384"/>
      <c r="F311" s="384"/>
    </row>
    <row r="312" spans="2:6" x14ac:dyDescent="0.2">
      <c r="B312" s="384"/>
      <c r="C312" s="384"/>
      <c r="D312" s="384"/>
      <c r="E312" s="384"/>
      <c r="F312" s="384"/>
    </row>
    <row r="313" spans="2:6" x14ac:dyDescent="0.2">
      <c r="B313" s="384"/>
      <c r="C313" s="384"/>
      <c r="D313" s="384"/>
      <c r="E313" s="384"/>
      <c r="F313" s="384"/>
    </row>
    <row r="314" spans="2:6" x14ac:dyDescent="0.2">
      <c r="B314" s="384"/>
      <c r="C314" s="384"/>
      <c r="D314" s="384"/>
      <c r="E314" s="384"/>
      <c r="F314" s="384"/>
    </row>
    <row r="315" spans="2:6" x14ac:dyDescent="0.2">
      <c r="B315" s="384"/>
      <c r="C315" s="384"/>
      <c r="D315" s="384"/>
      <c r="E315" s="384"/>
      <c r="F315" s="384"/>
    </row>
    <row r="316" spans="2:6" x14ac:dyDescent="0.2">
      <c r="B316" s="384"/>
      <c r="C316" s="384"/>
      <c r="D316" s="384"/>
      <c r="E316" s="384"/>
      <c r="F316" s="384"/>
    </row>
    <row r="317" spans="2:6" x14ac:dyDescent="0.2">
      <c r="B317" s="384"/>
      <c r="C317" s="384"/>
      <c r="D317" s="384"/>
      <c r="E317" s="384"/>
      <c r="F317" s="384"/>
    </row>
    <row r="318" spans="2:6" x14ac:dyDescent="0.2">
      <c r="B318" s="384"/>
      <c r="C318" s="384"/>
      <c r="D318" s="384"/>
      <c r="E318" s="384"/>
      <c r="F318" s="384"/>
    </row>
    <row r="319" spans="2:6" x14ac:dyDescent="0.2">
      <c r="B319" s="384"/>
      <c r="C319" s="384"/>
      <c r="D319" s="384"/>
      <c r="E319" s="384"/>
      <c r="F319" s="384"/>
    </row>
    <row r="320" spans="2:6" x14ac:dyDescent="0.2">
      <c r="B320" s="384"/>
      <c r="C320" s="384"/>
      <c r="D320" s="384"/>
      <c r="E320" s="384"/>
      <c r="F320" s="384"/>
    </row>
    <row r="321" spans="2:6" x14ac:dyDescent="0.2">
      <c r="B321" s="384"/>
      <c r="C321" s="384"/>
      <c r="D321" s="384"/>
      <c r="E321" s="384"/>
      <c r="F321" s="384"/>
    </row>
    <row r="322" spans="2:6" x14ac:dyDescent="0.2">
      <c r="B322" s="384"/>
      <c r="C322" s="384"/>
      <c r="D322" s="384"/>
      <c r="E322" s="384"/>
      <c r="F322" s="384"/>
    </row>
    <row r="323" spans="2:6" x14ac:dyDescent="0.2">
      <c r="B323" s="384"/>
      <c r="C323" s="384"/>
      <c r="D323" s="384"/>
      <c r="E323" s="384"/>
      <c r="F323" s="384"/>
    </row>
    <row r="324" spans="2:6" x14ac:dyDescent="0.2">
      <c r="B324" s="384"/>
      <c r="C324" s="384"/>
      <c r="D324" s="384"/>
      <c r="E324" s="384"/>
      <c r="F324" s="384"/>
    </row>
    <row r="325" spans="2:6" x14ac:dyDescent="0.2">
      <c r="B325" s="384"/>
      <c r="C325" s="384"/>
      <c r="D325" s="384"/>
      <c r="E325" s="384"/>
      <c r="F325" s="384"/>
    </row>
    <row r="326" spans="2:6" x14ac:dyDescent="0.2">
      <c r="B326" s="384"/>
      <c r="C326" s="384"/>
      <c r="D326" s="384"/>
      <c r="E326" s="384"/>
      <c r="F326" s="384"/>
    </row>
    <row r="327" spans="2:6" x14ac:dyDescent="0.2">
      <c r="B327" s="384"/>
      <c r="C327" s="384"/>
      <c r="D327" s="384"/>
      <c r="E327" s="384"/>
      <c r="F327" s="384"/>
    </row>
    <row r="328" spans="2:6" x14ac:dyDescent="0.2">
      <c r="B328" s="384"/>
      <c r="C328" s="384"/>
      <c r="D328" s="384"/>
      <c r="E328" s="384"/>
      <c r="F328" s="384"/>
    </row>
    <row r="329" spans="2:6" x14ac:dyDescent="0.2">
      <c r="B329" s="384"/>
      <c r="C329" s="384"/>
      <c r="D329" s="384"/>
      <c r="E329" s="384"/>
      <c r="F329" s="384"/>
    </row>
    <row r="330" spans="2:6" x14ac:dyDescent="0.2">
      <c r="B330" s="384"/>
      <c r="C330" s="384"/>
      <c r="D330" s="384"/>
      <c r="E330" s="384"/>
      <c r="F330" s="384"/>
    </row>
    <row r="331" spans="2:6" x14ac:dyDescent="0.2">
      <c r="B331" s="384"/>
      <c r="C331" s="384"/>
      <c r="D331" s="384"/>
      <c r="E331" s="384"/>
      <c r="F331" s="384"/>
    </row>
    <row r="332" spans="2:6" x14ac:dyDescent="0.2">
      <c r="B332" s="384"/>
      <c r="C332" s="384"/>
      <c r="D332" s="384"/>
      <c r="E332" s="384"/>
      <c r="F332" s="384"/>
    </row>
    <row r="333" spans="2:6" x14ac:dyDescent="0.2">
      <c r="B333" s="384"/>
      <c r="C333" s="384"/>
      <c r="D333" s="384"/>
      <c r="E333" s="384"/>
      <c r="F333" s="384"/>
    </row>
    <row r="334" spans="2:6" x14ac:dyDescent="0.2">
      <c r="B334" s="384"/>
      <c r="C334" s="384"/>
      <c r="D334" s="384"/>
      <c r="E334" s="384"/>
      <c r="F334" s="384"/>
    </row>
    <row r="335" spans="2:6" x14ac:dyDescent="0.2">
      <c r="B335" s="384"/>
      <c r="C335" s="384"/>
      <c r="D335" s="384"/>
      <c r="E335" s="384"/>
      <c r="F335" s="384"/>
    </row>
    <row r="336" spans="2:6" x14ac:dyDescent="0.2">
      <c r="B336" s="384"/>
      <c r="C336" s="384"/>
      <c r="D336" s="384"/>
      <c r="E336" s="384"/>
      <c r="F336" s="384"/>
    </row>
    <row r="337" spans="2:6" x14ac:dyDescent="0.2">
      <c r="B337" s="384"/>
      <c r="C337" s="384"/>
      <c r="D337" s="384"/>
      <c r="E337" s="384"/>
      <c r="F337" s="384"/>
    </row>
    <row r="338" spans="2:6" x14ac:dyDescent="0.2">
      <c r="B338" s="384"/>
      <c r="C338" s="384"/>
      <c r="D338" s="384"/>
      <c r="E338" s="384"/>
      <c r="F338" s="384"/>
    </row>
    <row r="339" spans="2:6" x14ac:dyDescent="0.2">
      <c r="B339" s="384"/>
      <c r="C339" s="384"/>
      <c r="D339" s="384"/>
      <c r="E339" s="384"/>
      <c r="F339" s="384"/>
    </row>
    <row r="340" spans="2:6" x14ac:dyDescent="0.2">
      <c r="B340" s="384"/>
      <c r="C340" s="384"/>
      <c r="D340" s="384"/>
      <c r="E340" s="384"/>
      <c r="F340" s="384"/>
    </row>
    <row r="341" spans="2:6" x14ac:dyDescent="0.2">
      <c r="B341" s="384"/>
      <c r="C341" s="384"/>
      <c r="D341" s="384"/>
      <c r="E341" s="384"/>
      <c r="F341" s="384"/>
    </row>
    <row r="342" spans="2:6" x14ac:dyDescent="0.2">
      <c r="B342" s="384"/>
      <c r="C342" s="384"/>
      <c r="D342" s="384"/>
      <c r="E342" s="384"/>
      <c r="F342" s="384"/>
    </row>
    <row r="343" spans="2:6" x14ac:dyDescent="0.2">
      <c r="B343" s="384"/>
      <c r="C343" s="384"/>
      <c r="D343" s="384"/>
      <c r="E343" s="384"/>
      <c r="F343" s="384"/>
    </row>
    <row r="344" spans="2:6" x14ac:dyDescent="0.2">
      <c r="B344" s="384"/>
      <c r="C344" s="384"/>
      <c r="D344" s="384"/>
      <c r="E344" s="384"/>
      <c r="F344" s="384"/>
    </row>
    <row r="345" spans="2:6" x14ac:dyDescent="0.2">
      <c r="B345" s="384"/>
      <c r="C345" s="384"/>
      <c r="D345" s="384"/>
      <c r="E345" s="384"/>
      <c r="F345" s="384"/>
    </row>
    <row r="346" spans="2:6" x14ac:dyDescent="0.2">
      <c r="B346" s="384"/>
      <c r="C346" s="384"/>
      <c r="D346" s="384"/>
      <c r="E346" s="384"/>
      <c r="F346" s="384"/>
    </row>
    <row r="347" spans="2:6" x14ac:dyDescent="0.2">
      <c r="B347" s="384"/>
      <c r="C347" s="384"/>
      <c r="D347" s="384"/>
      <c r="E347" s="384"/>
      <c r="F347" s="384"/>
    </row>
    <row r="348" spans="2:6" x14ac:dyDescent="0.2">
      <c r="B348" s="384"/>
      <c r="C348" s="384"/>
      <c r="D348" s="384"/>
      <c r="E348" s="384"/>
      <c r="F348" s="384"/>
    </row>
    <row r="349" spans="2:6" x14ac:dyDescent="0.2">
      <c r="B349" s="384"/>
      <c r="C349" s="384"/>
      <c r="D349" s="384"/>
      <c r="E349" s="384"/>
      <c r="F349" s="384"/>
    </row>
    <row r="350" spans="2:6" x14ac:dyDescent="0.2">
      <c r="B350" s="384"/>
      <c r="C350" s="384"/>
      <c r="D350" s="384"/>
      <c r="E350" s="384"/>
      <c r="F350" s="384"/>
    </row>
    <row r="351" spans="2:6" x14ac:dyDescent="0.2">
      <c r="B351" s="384"/>
      <c r="C351" s="384"/>
      <c r="D351" s="384"/>
      <c r="E351" s="384"/>
      <c r="F351" s="384"/>
    </row>
    <row r="352" spans="2:6" x14ac:dyDescent="0.2">
      <c r="B352" s="384"/>
      <c r="C352" s="384"/>
      <c r="D352" s="384"/>
      <c r="E352" s="384"/>
      <c r="F352" s="384"/>
    </row>
    <row r="353" spans="2:6" x14ac:dyDescent="0.2">
      <c r="B353" s="384"/>
      <c r="C353" s="384"/>
      <c r="D353" s="384"/>
      <c r="E353" s="384"/>
      <c r="F353" s="384"/>
    </row>
    <row r="354" spans="2:6" x14ac:dyDescent="0.2">
      <c r="B354" s="384"/>
      <c r="C354" s="384"/>
      <c r="D354" s="384"/>
      <c r="E354" s="384"/>
      <c r="F354" s="384"/>
    </row>
    <row r="355" spans="2:6" x14ac:dyDescent="0.2">
      <c r="B355" s="384"/>
      <c r="C355" s="384"/>
      <c r="D355" s="384"/>
      <c r="E355" s="384"/>
      <c r="F355" s="384"/>
    </row>
    <row r="356" spans="2:6" x14ac:dyDescent="0.2">
      <c r="B356" s="384"/>
      <c r="C356" s="384"/>
      <c r="D356" s="384"/>
      <c r="E356" s="384"/>
      <c r="F356" s="384"/>
    </row>
    <row r="357" spans="2:6" x14ac:dyDescent="0.2">
      <c r="B357" s="384"/>
      <c r="C357" s="384"/>
      <c r="D357" s="384"/>
      <c r="E357" s="384"/>
      <c r="F357" s="384"/>
    </row>
    <row r="358" spans="2:6" x14ac:dyDescent="0.2">
      <c r="B358" s="384"/>
      <c r="C358" s="384"/>
      <c r="D358" s="384"/>
      <c r="E358" s="384"/>
      <c r="F358" s="384"/>
    </row>
    <row r="359" spans="2:6" x14ac:dyDescent="0.2">
      <c r="B359" s="384"/>
      <c r="C359" s="384"/>
      <c r="D359" s="384"/>
      <c r="E359" s="384"/>
      <c r="F359" s="384"/>
    </row>
    <row r="360" spans="2:6" x14ac:dyDescent="0.2">
      <c r="B360" s="384"/>
      <c r="C360" s="384"/>
      <c r="D360" s="384"/>
      <c r="E360" s="384"/>
      <c r="F360" s="384"/>
    </row>
    <row r="361" spans="2:6" x14ac:dyDescent="0.2">
      <c r="B361" s="384"/>
      <c r="C361" s="384"/>
      <c r="D361" s="384"/>
      <c r="E361" s="384"/>
      <c r="F361" s="384"/>
    </row>
    <row r="362" spans="2:6" x14ac:dyDescent="0.2">
      <c r="B362" s="384"/>
      <c r="C362" s="384"/>
      <c r="D362" s="384"/>
      <c r="E362" s="384"/>
      <c r="F362" s="384"/>
    </row>
    <row r="363" spans="2:6" x14ac:dyDescent="0.2">
      <c r="B363" s="384"/>
      <c r="C363" s="384"/>
      <c r="D363" s="384"/>
      <c r="E363" s="384"/>
      <c r="F363" s="384"/>
    </row>
    <row r="364" spans="2:6" x14ac:dyDescent="0.2">
      <c r="B364" s="384"/>
      <c r="C364" s="384"/>
      <c r="D364" s="384"/>
      <c r="E364" s="384"/>
      <c r="F364" s="384"/>
    </row>
    <row r="365" spans="2:6" x14ac:dyDescent="0.2">
      <c r="B365" s="384"/>
      <c r="C365" s="384"/>
      <c r="D365" s="384"/>
      <c r="E365" s="384"/>
      <c r="F365" s="384"/>
    </row>
    <row r="366" spans="2:6" x14ac:dyDescent="0.2">
      <c r="B366" s="384"/>
      <c r="C366" s="384"/>
      <c r="D366" s="384"/>
      <c r="E366" s="384"/>
      <c r="F366" s="384"/>
    </row>
    <row r="367" spans="2:6" x14ac:dyDescent="0.2">
      <c r="B367" s="384"/>
      <c r="C367" s="384"/>
      <c r="D367" s="384"/>
      <c r="E367" s="384"/>
      <c r="F367" s="384"/>
    </row>
    <row r="368" spans="2:6" x14ac:dyDescent="0.2">
      <c r="B368" s="384"/>
      <c r="C368" s="384"/>
      <c r="D368" s="384"/>
      <c r="E368" s="384"/>
      <c r="F368" s="384"/>
    </row>
    <row r="369" spans="2:6" x14ac:dyDescent="0.2">
      <c r="B369" s="384"/>
      <c r="C369" s="384"/>
      <c r="D369" s="384"/>
      <c r="E369" s="384"/>
      <c r="F369" s="384"/>
    </row>
    <row r="370" spans="2:6" x14ac:dyDescent="0.2">
      <c r="B370" s="384"/>
      <c r="C370" s="384"/>
      <c r="D370" s="384"/>
      <c r="E370" s="384"/>
      <c r="F370" s="384"/>
    </row>
    <row r="371" spans="2:6" x14ac:dyDescent="0.2">
      <c r="B371" s="384"/>
      <c r="C371" s="384"/>
      <c r="D371" s="384"/>
      <c r="E371" s="384"/>
      <c r="F371" s="384"/>
    </row>
    <row r="372" spans="2:6" x14ac:dyDescent="0.2">
      <c r="B372" s="384"/>
      <c r="C372" s="384"/>
      <c r="D372" s="384"/>
      <c r="E372" s="384"/>
      <c r="F372" s="384"/>
    </row>
    <row r="373" spans="2:6" x14ac:dyDescent="0.2">
      <c r="B373" s="384"/>
      <c r="C373" s="384"/>
      <c r="D373" s="384"/>
      <c r="E373" s="384"/>
      <c r="F373" s="384"/>
    </row>
    <row r="374" spans="2:6" x14ac:dyDescent="0.2">
      <c r="B374" s="384"/>
      <c r="C374" s="384"/>
      <c r="D374" s="384"/>
      <c r="E374" s="384"/>
      <c r="F374" s="384"/>
    </row>
    <row r="375" spans="2:6" x14ac:dyDescent="0.2">
      <c r="B375" s="384"/>
      <c r="C375" s="384"/>
      <c r="D375" s="384"/>
      <c r="E375" s="384"/>
      <c r="F375" s="384"/>
    </row>
    <row r="376" spans="2:6" x14ac:dyDescent="0.2">
      <c r="B376" s="384"/>
      <c r="C376" s="384"/>
      <c r="D376" s="384"/>
      <c r="E376" s="384"/>
      <c r="F376" s="384"/>
    </row>
    <row r="377" spans="2:6" x14ac:dyDescent="0.2">
      <c r="B377" s="384"/>
      <c r="C377" s="384"/>
      <c r="D377" s="384"/>
      <c r="E377" s="384"/>
      <c r="F377" s="384"/>
    </row>
    <row r="378" spans="2:6" x14ac:dyDescent="0.2">
      <c r="B378" s="384"/>
      <c r="C378" s="384"/>
      <c r="D378" s="384"/>
      <c r="E378" s="384"/>
      <c r="F378" s="384"/>
    </row>
    <row r="379" spans="2:6" x14ac:dyDescent="0.2">
      <c r="B379" s="384"/>
      <c r="C379" s="384"/>
      <c r="D379" s="384"/>
      <c r="E379" s="384"/>
      <c r="F379" s="384"/>
    </row>
    <row r="380" spans="2:6" x14ac:dyDescent="0.2">
      <c r="B380" s="384"/>
      <c r="C380" s="384"/>
      <c r="D380" s="384"/>
      <c r="E380" s="384"/>
      <c r="F380" s="384"/>
    </row>
    <row r="381" spans="2:6" x14ac:dyDescent="0.2">
      <c r="B381" s="384"/>
      <c r="C381" s="384"/>
      <c r="D381" s="384"/>
      <c r="E381" s="384"/>
      <c r="F381" s="384"/>
    </row>
    <row r="382" spans="2:6" x14ac:dyDescent="0.2">
      <c r="B382" s="384"/>
      <c r="C382" s="384"/>
      <c r="D382" s="384"/>
      <c r="E382" s="384"/>
      <c r="F382" s="384"/>
    </row>
    <row r="383" spans="2:6" x14ac:dyDescent="0.2">
      <c r="B383" s="384"/>
      <c r="C383" s="384"/>
      <c r="D383" s="384"/>
      <c r="E383" s="384"/>
      <c r="F383" s="384"/>
    </row>
    <row r="384" spans="2:6" x14ac:dyDescent="0.2">
      <c r="B384" s="384"/>
      <c r="C384" s="384"/>
      <c r="D384" s="384"/>
      <c r="E384" s="384"/>
      <c r="F384" s="384"/>
    </row>
    <row r="385" spans="2:6" x14ac:dyDescent="0.2">
      <c r="B385" s="384"/>
      <c r="C385" s="384"/>
      <c r="D385" s="384"/>
      <c r="E385" s="384"/>
      <c r="F385" s="384"/>
    </row>
    <row r="386" spans="2:6" x14ac:dyDescent="0.2">
      <c r="B386" s="384"/>
      <c r="C386" s="384"/>
      <c r="D386" s="384"/>
      <c r="E386" s="384"/>
      <c r="F386" s="384"/>
    </row>
    <row r="387" spans="2:6" x14ac:dyDescent="0.2">
      <c r="B387" s="384"/>
      <c r="C387" s="384"/>
      <c r="D387" s="384"/>
      <c r="E387" s="384"/>
      <c r="F387" s="384"/>
    </row>
    <row r="388" spans="2:6" x14ac:dyDescent="0.2">
      <c r="B388" s="384"/>
      <c r="C388" s="384"/>
      <c r="D388" s="384"/>
      <c r="E388" s="384"/>
      <c r="F388" s="384"/>
    </row>
    <row r="389" spans="2:6" x14ac:dyDescent="0.2">
      <c r="B389" s="384"/>
      <c r="C389" s="384"/>
      <c r="D389" s="384"/>
      <c r="E389" s="384"/>
      <c r="F389" s="384"/>
    </row>
    <row r="390" spans="2:6" x14ac:dyDescent="0.2">
      <c r="B390" s="384"/>
      <c r="C390" s="384"/>
      <c r="D390" s="384"/>
      <c r="E390" s="384"/>
      <c r="F390" s="384"/>
    </row>
    <row r="391" spans="2:6" x14ac:dyDescent="0.2">
      <c r="B391" s="384"/>
      <c r="C391" s="384"/>
      <c r="D391" s="384"/>
      <c r="E391" s="384"/>
      <c r="F391" s="384"/>
    </row>
    <row r="392" spans="2:6" x14ac:dyDescent="0.2">
      <c r="B392" s="384"/>
      <c r="C392" s="384"/>
      <c r="D392" s="384"/>
      <c r="E392" s="384"/>
      <c r="F392" s="384"/>
    </row>
    <row r="393" spans="2:6" x14ac:dyDescent="0.2">
      <c r="B393" s="384"/>
      <c r="C393" s="384"/>
      <c r="D393" s="384"/>
      <c r="E393" s="384"/>
      <c r="F393" s="384"/>
    </row>
    <row r="394" spans="2:6" x14ac:dyDescent="0.2">
      <c r="B394" s="384"/>
      <c r="C394" s="384"/>
      <c r="D394" s="384"/>
      <c r="E394" s="384"/>
      <c r="F394" s="384"/>
    </row>
    <row r="395" spans="2:6" x14ac:dyDescent="0.2">
      <c r="B395" s="384"/>
      <c r="C395" s="384"/>
      <c r="D395" s="384"/>
      <c r="E395" s="384"/>
      <c r="F395" s="384"/>
    </row>
    <row r="396" spans="2:6" x14ac:dyDescent="0.2">
      <c r="B396" s="384"/>
      <c r="C396" s="384"/>
      <c r="D396" s="384"/>
      <c r="E396" s="384"/>
      <c r="F396" s="384"/>
    </row>
    <row r="397" spans="2:6" x14ac:dyDescent="0.2">
      <c r="B397" s="384"/>
      <c r="C397" s="384"/>
      <c r="D397" s="384"/>
      <c r="E397" s="384"/>
      <c r="F397" s="384"/>
    </row>
    <row r="398" spans="2:6" x14ac:dyDescent="0.2">
      <c r="B398" s="384"/>
      <c r="C398" s="384"/>
      <c r="D398" s="384"/>
      <c r="E398" s="384"/>
      <c r="F398" s="384"/>
    </row>
    <row r="399" spans="2:6" x14ac:dyDescent="0.2">
      <c r="B399" s="384"/>
      <c r="C399" s="384"/>
      <c r="D399" s="384"/>
      <c r="E399" s="384"/>
      <c r="F399" s="384"/>
    </row>
    <row r="400" spans="2:6" x14ac:dyDescent="0.2">
      <c r="B400" s="384"/>
      <c r="C400" s="384"/>
      <c r="D400" s="384"/>
      <c r="E400" s="384"/>
      <c r="F400" s="384"/>
    </row>
    <row r="401" spans="2:6" x14ac:dyDescent="0.2">
      <c r="B401" s="384"/>
      <c r="C401" s="384"/>
      <c r="D401" s="384"/>
      <c r="E401" s="384"/>
      <c r="F401" s="384"/>
    </row>
    <row r="402" spans="2:6" x14ac:dyDescent="0.2">
      <c r="B402" s="384"/>
      <c r="C402" s="384"/>
      <c r="D402" s="384"/>
      <c r="E402" s="384"/>
      <c r="F402" s="384"/>
    </row>
    <row r="403" spans="2:6" x14ac:dyDescent="0.2">
      <c r="B403" s="384"/>
      <c r="C403" s="384"/>
      <c r="D403" s="384"/>
      <c r="E403" s="384"/>
      <c r="F403" s="384"/>
    </row>
    <row r="404" spans="2:6" x14ac:dyDescent="0.2">
      <c r="B404" s="384"/>
      <c r="C404" s="384"/>
      <c r="D404" s="384"/>
      <c r="E404" s="384"/>
      <c r="F404" s="384"/>
    </row>
    <row r="405" spans="2:6" x14ac:dyDescent="0.2">
      <c r="B405" s="384"/>
      <c r="C405" s="384"/>
      <c r="D405" s="384"/>
      <c r="E405" s="384"/>
      <c r="F405" s="384"/>
    </row>
    <row r="406" spans="2:6" x14ac:dyDescent="0.2">
      <c r="B406" s="384"/>
      <c r="C406" s="384"/>
      <c r="D406" s="384"/>
      <c r="E406" s="384"/>
      <c r="F406" s="384"/>
    </row>
    <row r="407" spans="2:6" x14ac:dyDescent="0.2">
      <c r="B407" s="384"/>
      <c r="C407" s="384"/>
      <c r="D407" s="384"/>
      <c r="E407" s="384"/>
      <c r="F407" s="384"/>
    </row>
    <row r="408" spans="2:6" x14ac:dyDescent="0.2">
      <c r="B408" s="384"/>
      <c r="C408" s="384"/>
      <c r="D408" s="384"/>
      <c r="E408" s="384"/>
      <c r="F408" s="384"/>
    </row>
    <row r="409" spans="2:6" x14ac:dyDescent="0.2">
      <c r="B409" s="384"/>
      <c r="C409" s="384"/>
      <c r="D409" s="384"/>
      <c r="E409" s="384"/>
      <c r="F409" s="384"/>
    </row>
    <row r="410" spans="2:6" x14ac:dyDescent="0.2">
      <c r="B410" s="384"/>
      <c r="C410" s="384"/>
      <c r="D410" s="384"/>
      <c r="E410" s="384"/>
      <c r="F410" s="384"/>
    </row>
    <row r="411" spans="2:6" x14ac:dyDescent="0.2">
      <c r="B411" s="384"/>
      <c r="C411" s="384"/>
      <c r="D411" s="384"/>
      <c r="E411" s="384"/>
      <c r="F411" s="384"/>
    </row>
    <row r="412" spans="2:6" x14ac:dyDescent="0.2">
      <c r="B412" s="384"/>
      <c r="C412" s="384"/>
      <c r="D412" s="384"/>
      <c r="E412" s="384"/>
      <c r="F412" s="384"/>
    </row>
    <row r="413" spans="2:6" x14ac:dyDescent="0.2">
      <c r="B413" s="384"/>
      <c r="C413" s="384"/>
      <c r="D413" s="384"/>
      <c r="E413" s="384"/>
      <c r="F413" s="384"/>
    </row>
    <row r="414" spans="2:6" x14ac:dyDescent="0.2">
      <c r="B414" s="384"/>
      <c r="C414" s="384"/>
      <c r="D414" s="384"/>
      <c r="E414" s="384"/>
      <c r="F414" s="384"/>
    </row>
    <row r="415" spans="2:6" x14ac:dyDescent="0.2">
      <c r="B415" s="384"/>
      <c r="C415" s="384"/>
      <c r="D415" s="384"/>
      <c r="E415" s="384"/>
      <c r="F415" s="384"/>
    </row>
    <row r="416" spans="2:6" x14ac:dyDescent="0.2">
      <c r="B416" s="384"/>
      <c r="C416" s="384"/>
      <c r="D416" s="384"/>
      <c r="E416" s="384"/>
      <c r="F416" s="384"/>
    </row>
    <row r="417" spans="2:6" x14ac:dyDescent="0.2">
      <c r="B417" s="384"/>
      <c r="C417" s="384"/>
      <c r="D417" s="384"/>
      <c r="E417" s="384"/>
      <c r="F417" s="384"/>
    </row>
    <row r="418" spans="2:6" x14ac:dyDescent="0.2">
      <c r="B418" s="384"/>
      <c r="C418" s="384"/>
      <c r="D418" s="384"/>
      <c r="E418" s="384"/>
      <c r="F418" s="384"/>
    </row>
    <row r="419" spans="2:6" x14ac:dyDescent="0.2">
      <c r="B419" s="384"/>
      <c r="C419" s="384"/>
      <c r="D419" s="384"/>
      <c r="E419" s="384"/>
      <c r="F419" s="384"/>
    </row>
    <row r="420" spans="2:6" x14ac:dyDescent="0.2">
      <c r="B420" s="384"/>
      <c r="C420" s="384"/>
      <c r="D420" s="384"/>
      <c r="E420" s="384"/>
      <c r="F420" s="384"/>
    </row>
    <row r="421" spans="2:6" x14ac:dyDescent="0.2">
      <c r="B421" s="384"/>
      <c r="C421" s="384"/>
      <c r="D421" s="384"/>
      <c r="E421" s="384"/>
      <c r="F421" s="384"/>
    </row>
    <row r="422" spans="2:6" x14ac:dyDescent="0.2">
      <c r="B422" s="384"/>
      <c r="C422" s="384"/>
      <c r="D422" s="384"/>
      <c r="E422" s="384"/>
      <c r="F422" s="384"/>
    </row>
    <row r="423" spans="2:6" x14ac:dyDescent="0.2">
      <c r="B423" s="384"/>
      <c r="C423" s="384"/>
      <c r="D423" s="384"/>
      <c r="E423" s="384"/>
      <c r="F423" s="384"/>
    </row>
    <row r="424" spans="2:6" x14ac:dyDescent="0.2">
      <c r="B424" s="384"/>
      <c r="C424" s="384"/>
      <c r="D424" s="384"/>
      <c r="E424" s="384"/>
      <c r="F424" s="384"/>
    </row>
    <row r="425" spans="2:6" x14ac:dyDescent="0.2">
      <c r="B425" s="384"/>
      <c r="C425" s="384"/>
      <c r="D425" s="384"/>
      <c r="E425" s="384"/>
      <c r="F425" s="384"/>
    </row>
    <row r="426" spans="2:6" x14ac:dyDescent="0.2">
      <c r="B426" s="384"/>
      <c r="C426" s="384"/>
      <c r="D426" s="384"/>
      <c r="E426" s="384"/>
      <c r="F426" s="384"/>
    </row>
    <row r="427" spans="2:6" x14ac:dyDescent="0.2">
      <c r="B427" s="384"/>
      <c r="C427" s="384"/>
      <c r="D427" s="384"/>
      <c r="E427" s="384"/>
      <c r="F427" s="384"/>
    </row>
    <row r="428" spans="2:6" x14ac:dyDescent="0.2">
      <c r="B428" s="384"/>
      <c r="C428" s="384"/>
      <c r="D428" s="384"/>
      <c r="E428" s="384"/>
      <c r="F428" s="384"/>
    </row>
    <row r="429" spans="2:6" x14ac:dyDescent="0.2">
      <c r="B429" s="384"/>
      <c r="C429" s="384"/>
      <c r="D429" s="384"/>
      <c r="E429" s="384"/>
      <c r="F429" s="384"/>
    </row>
    <row r="430" spans="2:6" x14ac:dyDescent="0.2">
      <c r="B430" s="384"/>
      <c r="C430" s="384"/>
      <c r="D430" s="384"/>
      <c r="E430" s="384"/>
      <c r="F430" s="384"/>
    </row>
    <row r="431" spans="2:6" x14ac:dyDescent="0.2">
      <c r="B431" s="384"/>
      <c r="C431" s="384"/>
      <c r="D431" s="384"/>
      <c r="E431" s="384"/>
      <c r="F431" s="384"/>
    </row>
    <row r="432" spans="2:6" x14ac:dyDescent="0.2">
      <c r="B432" s="384"/>
      <c r="C432" s="384"/>
      <c r="D432" s="384"/>
      <c r="E432" s="384"/>
      <c r="F432" s="384"/>
    </row>
    <row r="433" spans="2:6" x14ac:dyDescent="0.2">
      <c r="B433" s="384"/>
      <c r="C433" s="384"/>
      <c r="D433" s="384"/>
      <c r="E433" s="384"/>
      <c r="F433" s="384"/>
    </row>
    <row r="434" spans="2:6" x14ac:dyDescent="0.2">
      <c r="B434" s="384"/>
      <c r="C434" s="384"/>
      <c r="D434" s="384"/>
      <c r="E434" s="384"/>
      <c r="F434" s="384"/>
    </row>
    <row r="435" spans="2:6" x14ac:dyDescent="0.2">
      <c r="B435" s="384"/>
      <c r="C435" s="384"/>
      <c r="D435" s="384"/>
      <c r="E435" s="384"/>
      <c r="F435" s="384"/>
    </row>
    <row r="436" spans="2:6" x14ac:dyDescent="0.2">
      <c r="B436" s="384"/>
      <c r="C436" s="384"/>
      <c r="D436" s="384"/>
      <c r="E436" s="384"/>
      <c r="F436" s="384"/>
    </row>
    <row r="437" spans="2:6" x14ac:dyDescent="0.2">
      <c r="B437" s="384"/>
      <c r="C437" s="384"/>
      <c r="D437" s="384"/>
      <c r="E437" s="384"/>
      <c r="F437" s="384"/>
    </row>
    <row r="438" spans="2:6" x14ac:dyDescent="0.2">
      <c r="B438" s="384"/>
      <c r="C438" s="384"/>
      <c r="D438" s="384"/>
      <c r="E438" s="384"/>
      <c r="F438" s="384"/>
    </row>
    <row r="439" spans="2:6" x14ac:dyDescent="0.2">
      <c r="B439" s="384"/>
      <c r="C439" s="384"/>
      <c r="D439" s="384"/>
      <c r="E439" s="384"/>
      <c r="F439" s="384"/>
    </row>
    <row r="440" spans="2:6" x14ac:dyDescent="0.2">
      <c r="B440" s="384"/>
      <c r="C440" s="384"/>
      <c r="D440" s="384"/>
      <c r="E440" s="384"/>
      <c r="F440" s="384"/>
    </row>
    <row r="441" spans="2:6" x14ac:dyDescent="0.2">
      <c r="B441" s="384"/>
      <c r="C441" s="384"/>
      <c r="D441" s="384"/>
      <c r="E441" s="384"/>
      <c r="F441" s="384"/>
    </row>
    <row r="442" spans="2:6" x14ac:dyDescent="0.2">
      <c r="B442" s="384"/>
      <c r="C442" s="384"/>
      <c r="D442" s="384"/>
      <c r="E442" s="384"/>
      <c r="F442" s="384"/>
    </row>
    <row r="443" spans="2:6" x14ac:dyDescent="0.2">
      <c r="B443" s="384"/>
      <c r="C443" s="384"/>
      <c r="D443" s="384"/>
      <c r="E443" s="384"/>
      <c r="F443" s="384"/>
    </row>
    <row r="444" spans="2:6" x14ac:dyDescent="0.2">
      <c r="B444" s="384"/>
      <c r="C444" s="384"/>
      <c r="D444" s="384"/>
      <c r="E444" s="384"/>
      <c r="F444" s="384"/>
    </row>
    <row r="445" spans="2:6" x14ac:dyDescent="0.2">
      <c r="B445" s="384"/>
      <c r="C445" s="384"/>
      <c r="D445" s="384"/>
      <c r="E445" s="384"/>
      <c r="F445" s="384"/>
    </row>
    <row r="446" spans="2:6" x14ac:dyDescent="0.2">
      <c r="B446" s="384"/>
      <c r="C446" s="384"/>
      <c r="D446" s="384"/>
      <c r="E446" s="384"/>
      <c r="F446" s="384"/>
    </row>
    <row r="447" spans="2:6" x14ac:dyDescent="0.2">
      <c r="B447" s="384"/>
      <c r="C447" s="384"/>
      <c r="D447" s="384"/>
      <c r="E447" s="384"/>
      <c r="F447" s="384"/>
    </row>
    <row r="448" spans="2:6" x14ac:dyDescent="0.2">
      <c r="B448" s="384"/>
      <c r="C448" s="384"/>
      <c r="D448" s="384"/>
      <c r="E448" s="384"/>
      <c r="F448" s="384"/>
    </row>
    <row r="449" spans="2:6" x14ac:dyDescent="0.2">
      <c r="B449" s="384"/>
      <c r="C449" s="384"/>
      <c r="D449" s="384"/>
      <c r="E449" s="384"/>
      <c r="F449" s="384"/>
    </row>
    <row r="450" spans="2:6" x14ac:dyDescent="0.2">
      <c r="B450" s="384"/>
      <c r="C450" s="384"/>
      <c r="D450" s="384"/>
      <c r="E450" s="384"/>
      <c r="F450" s="384"/>
    </row>
    <row r="451" spans="2:6" x14ac:dyDescent="0.2">
      <c r="B451" s="384"/>
      <c r="C451" s="384"/>
      <c r="D451" s="384"/>
      <c r="E451" s="384"/>
      <c r="F451" s="384"/>
    </row>
    <row r="452" spans="2:6" x14ac:dyDescent="0.2">
      <c r="B452" s="384"/>
      <c r="C452" s="384"/>
      <c r="D452" s="384"/>
      <c r="E452" s="384"/>
      <c r="F452" s="384"/>
    </row>
    <row r="453" spans="2:6" x14ac:dyDescent="0.2">
      <c r="B453" s="384"/>
      <c r="C453" s="384"/>
      <c r="D453" s="384"/>
      <c r="E453" s="384"/>
      <c r="F453" s="384"/>
    </row>
    <row r="454" spans="2:6" x14ac:dyDescent="0.2">
      <c r="B454" s="384"/>
      <c r="C454" s="384"/>
      <c r="D454" s="384"/>
      <c r="E454" s="384"/>
      <c r="F454" s="384"/>
    </row>
    <row r="455" spans="2:6" x14ac:dyDescent="0.2">
      <c r="B455" s="384"/>
      <c r="C455" s="384"/>
      <c r="D455" s="384"/>
      <c r="E455" s="384"/>
      <c r="F455" s="384"/>
    </row>
    <row r="456" spans="2:6" x14ac:dyDescent="0.2">
      <c r="B456" s="384"/>
      <c r="C456" s="384"/>
      <c r="D456" s="384"/>
      <c r="E456" s="384"/>
      <c r="F456" s="384"/>
    </row>
    <row r="457" spans="2:6" x14ac:dyDescent="0.2">
      <c r="B457" s="384"/>
      <c r="C457" s="384"/>
      <c r="D457" s="384"/>
      <c r="E457" s="384"/>
      <c r="F457" s="384"/>
    </row>
    <row r="458" spans="2:6" x14ac:dyDescent="0.2">
      <c r="B458" s="384"/>
      <c r="C458" s="384"/>
      <c r="D458" s="384"/>
      <c r="E458" s="384"/>
      <c r="F458" s="384"/>
    </row>
    <row r="459" spans="2:6" x14ac:dyDescent="0.2">
      <c r="B459" s="384"/>
      <c r="C459" s="384"/>
      <c r="D459" s="384"/>
      <c r="E459" s="384"/>
      <c r="F459" s="384"/>
    </row>
    <row r="460" spans="2:6" x14ac:dyDescent="0.2">
      <c r="B460" s="384"/>
      <c r="C460" s="384"/>
      <c r="D460" s="384"/>
      <c r="E460" s="384"/>
      <c r="F460" s="384"/>
    </row>
    <row r="461" spans="2:6" x14ac:dyDescent="0.2">
      <c r="B461" s="384"/>
      <c r="C461" s="384"/>
      <c r="D461" s="384"/>
      <c r="E461" s="384"/>
      <c r="F461" s="384"/>
    </row>
    <row r="462" spans="2:6" x14ac:dyDescent="0.2">
      <c r="B462" s="384"/>
      <c r="C462" s="384"/>
      <c r="D462" s="384"/>
      <c r="E462" s="384"/>
      <c r="F462" s="384"/>
    </row>
    <row r="463" spans="2:6" x14ac:dyDescent="0.2">
      <c r="B463" s="384"/>
      <c r="C463" s="384"/>
      <c r="D463" s="384"/>
      <c r="E463" s="384"/>
      <c r="F463" s="384"/>
    </row>
    <row r="464" spans="2:6" x14ac:dyDescent="0.2">
      <c r="B464" s="384"/>
      <c r="C464" s="384"/>
      <c r="D464" s="384"/>
      <c r="E464" s="384"/>
      <c r="F464" s="384"/>
    </row>
    <row r="465" spans="2:6" x14ac:dyDescent="0.2">
      <c r="B465" s="384"/>
      <c r="C465" s="384"/>
      <c r="D465" s="384"/>
      <c r="E465" s="384"/>
      <c r="F465" s="384"/>
    </row>
    <row r="466" spans="2:6" x14ac:dyDescent="0.2">
      <c r="B466" s="384"/>
      <c r="C466" s="384"/>
      <c r="D466" s="384"/>
      <c r="E466" s="384"/>
      <c r="F466" s="384"/>
    </row>
    <row r="467" spans="2:6" x14ac:dyDescent="0.2">
      <c r="B467" s="384"/>
      <c r="C467" s="384"/>
      <c r="D467" s="384"/>
      <c r="E467" s="384"/>
      <c r="F467" s="384"/>
    </row>
    <row r="468" spans="2:6" x14ac:dyDescent="0.2">
      <c r="B468" s="384"/>
      <c r="C468" s="384"/>
      <c r="D468" s="384"/>
      <c r="E468" s="384"/>
      <c r="F468" s="384"/>
    </row>
    <row r="469" spans="2:6" x14ac:dyDescent="0.2">
      <c r="B469" s="384"/>
      <c r="C469" s="384"/>
      <c r="D469" s="384"/>
      <c r="E469" s="384"/>
      <c r="F469" s="384"/>
    </row>
    <row r="470" spans="2:6" x14ac:dyDescent="0.2">
      <c r="B470" s="384"/>
      <c r="C470" s="384"/>
      <c r="D470" s="384"/>
      <c r="E470" s="384"/>
      <c r="F470" s="384"/>
    </row>
    <row r="471" spans="2:6" x14ac:dyDescent="0.2">
      <c r="B471" s="384"/>
      <c r="C471" s="384"/>
      <c r="D471" s="384"/>
      <c r="E471" s="384"/>
      <c r="F471" s="384"/>
    </row>
    <row r="472" spans="2:6" x14ac:dyDescent="0.2">
      <c r="B472" s="384"/>
      <c r="C472" s="384"/>
      <c r="D472" s="384"/>
      <c r="E472" s="384"/>
      <c r="F472" s="384"/>
    </row>
    <row r="473" spans="2:6" x14ac:dyDescent="0.2">
      <c r="B473" s="384"/>
      <c r="C473" s="384"/>
      <c r="D473" s="384"/>
      <c r="E473" s="384"/>
      <c r="F473" s="384"/>
    </row>
    <row r="474" spans="2:6" x14ac:dyDescent="0.2">
      <c r="B474" s="384"/>
      <c r="C474" s="384"/>
      <c r="D474" s="384"/>
      <c r="E474" s="384"/>
      <c r="F474" s="384"/>
    </row>
    <row r="475" spans="2:6" x14ac:dyDescent="0.2">
      <c r="B475" s="384"/>
      <c r="C475" s="384"/>
      <c r="D475" s="384"/>
      <c r="E475" s="384"/>
      <c r="F475" s="384"/>
    </row>
    <row r="476" spans="2:6" x14ac:dyDescent="0.2">
      <c r="B476" s="384"/>
      <c r="C476" s="384"/>
      <c r="D476" s="384"/>
      <c r="E476" s="384"/>
      <c r="F476" s="384"/>
    </row>
    <row r="477" spans="2:6" x14ac:dyDescent="0.2">
      <c r="B477" s="384"/>
      <c r="C477" s="384"/>
      <c r="D477" s="384"/>
      <c r="E477" s="384"/>
      <c r="F477" s="384"/>
    </row>
    <row r="478" spans="2:6" x14ac:dyDescent="0.2">
      <c r="B478" s="384"/>
      <c r="C478" s="384"/>
      <c r="D478" s="384"/>
      <c r="E478" s="384"/>
      <c r="F478" s="384"/>
    </row>
    <row r="479" spans="2:6" x14ac:dyDescent="0.2">
      <c r="B479" s="384"/>
      <c r="C479" s="384"/>
      <c r="D479" s="384"/>
      <c r="E479" s="384"/>
      <c r="F479" s="384"/>
    </row>
    <row r="480" spans="2:6" x14ac:dyDescent="0.2">
      <c r="B480" s="384"/>
      <c r="C480" s="384"/>
      <c r="D480" s="384"/>
      <c r="E480" s="384"/>
      <c r="F480" s="384"/>
    </row>
    <row r="481" spans="2:6" x14ac:dyDescent="0.2">
      <c r="B481" s="384"/>
      <c r="C481" s="384"/>
      <c r="D481" s="384"/>
      <c r="E481" s="384"/>
      <c r="F481" s="384"/>
    </row>
    <row r="482" spans="2:6" x14ac:dyDescent="0.2">
      <c r="B482" s="384"/>
      <c r="C482" s="384"/>
      <c r="D482" s="384"/>
      <c r="E482" s="384"/>
      <c r="F482" s="384"/>
    </row>
    <row r="483" spans="2:6" x14ac:dyDescent="0.2">
      <c r="B483" s="384"/>
      <c r="C483" s="384"/>
      <c r="D483" s="384"/>
      <c r="E483" s="384"/>
      <c r="F483" s="384"/>
    </row>
    <row r="484" spans="2:6" x14ac:dyDescent="0.2">
      <c r="B484" s="384"/>
      <c r="C484" s="384"/>
      <c r="D484" s="384"/>
      <c r="E484" s="384"/>
      <c r="F484" s="384"/>
    </row>
    <row r="485" spans="2:6" x14ac:dyDescent="0.2">
      <c r="B485" s="384"/>
      <c r="C485" s="384"/>
      <c r="D485" s="384"/>
      <c r="E485" s="384"/>
      <c r="F485" s="384"/>
    </row>
    <row r="486" spans="2:6" x14ac:dyDescent="0.2">
      <c r="B486" s="384"/>
      <c r="C486" s="384"/>
      <c r="D486" s="384"/>
      <c r="E486" s="384"/>
      <c r="F486" s="384"/>
    </row>
    <row r="487" spans="2:6" x14ac:dyDescent="0.2">
      <c r="B487" s="384"/>
      <c r="C487" s="384"/>
      <c r="D487" s="384"/>
      <c r="E487" s="384"/>
      <c r="F487" s="384"/>
    </row>
    <row r="488" spans="2:6" x14ac:dyDescent="0.2">
      <c r="B488" s="384"/>
      <c r="C488" s="384"/>
      <c r="D488" s="384"/>
      <c r="E488" s="384"/>
      <c r="F488" s="384"/>
    </row>
    <row r="489" spans="2:6" x14ac:dyDescent="0.2">
      <c r="B489" s="384"/>
      <c r="C489" s="384"/>
      <c r="D489" s="384"/>
      <c r="E489" s="384"/>
      <c r="F489" s="384"/>
    </row>
    <row r="490" spans="2:6" x14ac:dyDescent="0.2">
      <c r="B490" s="384"/>
      <c r="C490" s="384"/>
      <c r="D490" s="384"/>
      <c r="E490" s="384"/>
      <c r="F490" s="384"/>
    </row>
    <row r="491" spans="2:6" x14ac:dyDescent="0.2">
      <c r="B491" s="384"/>
      <c r="C491" s="384"/>
      <c r="D491" s="384"/>
      <c r="E491" s="384"/>
      <c r="F491" s="384"/>
    </row>
    <row r="492" spans="2:6" x14ac:dyDescent="0.2">
      <c r="B492" s="384"/>
      <c r="C492" s="384"/>
      <c r="D492" s="384"/>
      <c r="E492" s="384"/>
      <c r="F492" s="384"/>
    </row>
    <row r="493" spans="2:6" x14ac:dyDescent="0.2">
      <c r="B493" s="384"/>
      <c r="C493" s="384"/>
      <c r="D493" s="384"/>
      <c r="E493" s="384"/>
      <c r="F493" s="384"/>
    </row>
    <row r="494" spans="2:6" x14ac:dyDescent="0.2">
      <c r="B494" s="384"/>
      <c r="C494" s="384"/>
      <c r="D494" s="384"/>
      <c r="E494" s="384"/>
      <c r="F494" s="384"/>
    </row>
    <row r="495" spans="2:6" x14ac:dyDescent="0.2">
      <c r="B495" s="384"/>
      <c r="C495" s="384"/>
      <c r="D495" s="384"/>
      <c r="E495" s="384"/>
      <c r="F495" s="384"/>
    </row>
    <row r="496" spans="2:6" x14ac:dyDescent="0.2">
      <c r="B496" s="384"/>
      <c r="C496" s="384"/>
      <c r="D496" s="384"/>
      <c r="E496" s="384"/>
      <c r="F496" s="384"/>
    </row>
    <row r="497" spans="2:6" x14ac:dyDescent="0.2">
      <c r="B497" s="384"/>
      <c r="C497" s="384"/>
      <c r="D497" s="384"/>
      <c r="E497" s="384"/>
      <c r="F497" s="384"/>
    </row>
    <row r="498" spans="2:6" x14ac:dyDescent="0.2">
      <c r="B498" s="384"/>
      <c r="C498" s="384"/>
      <c r="D498" s="384"/>
      <c r="E498" s="384"/>
      <c r="F498" s="384"/>
    </row>
    <row r="499" spans="2:6" x14ac:dyDescent="0.2">
      <c r="B499" s="384"/>
      <c r="C499" s="384"/>
      <c r="D499" s="384"/>
      <c r="E499" s="384"/>
      <c r="F499" s="384"/>
    </row>
    <row r="500" spans="2:6" x14ac:dyDescent="0.2">
      <c r="B500" s="384"/>
      <c r="C500" s="384"/>
      <c r="D500" s="384"/>
      <c r="E500" s="384"/>
      <c r="F500" s="384"/>
    </row>
    <row r="501" spans="2:6" x14ac:dyDescent="0.2">
      <c r="B501" s="384"/>
      <c r="C501" s="384"/>
      <c r="D501" s="384"/>
      <c r="E501" s="384"/>
      <c r="F501" s="384"/>
    </row>
    <row r="502" spans="2:6" x14ac:dyDescent="0.2">
      <c r="B502" s="384"/>
      <c r="C502" s="384"/>
      <c r="D502" s="384"/>
      <c r="E502" s="384"/>
      <c r="F502" s="384"/>
    </row>
    <row r="503" spans="2:6" x14ac:dyDescent="0.2">
      <c r="B503" s="384"/>
      <c r="C503" s="384"/>
      <c r="D503" s="384"/>
      <c r="E503" s="384"/>
      <c r="F503" s="384"/>
    </row>
    <row r="504" spans="2:6" x14ac:dyDescent="0.2">
      <c r="B504" s="384"/>
      <c r="C504" s="384"/>
      <c r="D504" s="384"/>
      <c r="E504" s="384"/>
      <c r="F504" s="384"/>
    </row>
    <row r="505" spans="2:6" x14ac:dyDescent="0.2">
      <c r="B505" s="384"/>
      <c r="C505" s="384"/>
      <c r="D505" s="384"/>
      <c r="E505" s="384"/>
      <c r="F505" s="384"/>
    </row>
    <row r="506" spans="2:6" x14ac:dyDescent="0.2">
      <c r="B506" s="384"/>
      <c r="C506" s="384"/>
      <c r="D506" s="384"/>
      <c r="E506" s="384"/>
      <c r="F506" s="384"/>
    </row>
    <row r="507" spans="2:6" x14ac:dyDescent="0.2">
      <c r="B507" s="384"/>
      <c r="C507" s="384"/>
      <c r="D507" s="384"/>
      <c r="E507" s="384"/>
      <c r="F507" s="384"/>
    </row>
    <row r="508" spans="2:6" x14ac:dyDescent="0.2">
      <c r="B508" s="384"/>
      <c r="C508" s="384"/>
      <c r="D508" s="384"/>
      <c r="E508" s="384"/>
      <c r="F508" s="384"/>
    </row>
    <row r="509" spans="2:6" x14ac:dyDescent="0.2">
      <c r="B509" s="384"/>
      <c r="C509" s="384"/>
      <c r="D509" s="384"/>
      <c r="E509" s="384"/>
      <c r="F509" s="384"/>
    </row>
    <row r="510" spans="2:6" x14ac:dyDescent="0.2">
      <c r="B510" s="384"/>
      <c r="C510" s="384"/>
      <c r="D510" s="384"/>
      <c r="E510" s="384"/>
      <c r="F510" s="384"/>
    </row>
    <row r="511" spans="2:6" x14ac:dyDescent="0.2">
      <c r="B511" s="384"/>
      <c r="C511" s="384"/>
      <c r="D511" s="384"/>
      <c r="E511" s="384"/>
      <c r="F511" s="384"/>
    </row>
    <row r="512" spans="2:6" x14ac:dyDescent="0.2">
      <c r="B512" s="384"/>
      <c r="C512" s="384"/>
      <c r="D512" s="384"/>
      <c r="E512" s="384"/>
      <c r="F512" s="384"/>
    </row>
    <row r="513" spans="2:6" x14ac:dyDescent="0.2">
      <c r="B513" s="384"/>
      <c r="C513" s="384"/>
      <c r="D513" s="384"/>
      <c r="E513" s="384"/>
      <c r="F513" s="384"/>
    </row>
    <row r="514" spans="2:6" x14ac:dyDescent="0.2">
      <c r="B514" s="384"/>
      <c r="C514" s="384"/>
      <c r="D514" s="384"/>
      <c r="E514" s="384"/>
      <c r="F514" s="384"/>
    </row>
    <row r="515" spans="2:6" x14ac:dyDescent="0.2">
      <c r="B515" s="384"/>
      <c r="C515" s="384"/>
      <c r="D515" s="384"/>
      <c r="E515" s="384"/>
      <c r="F515" s="384"/>
    </row>
    <row r="516" spans="2:6" x14ac:dyDescent="0.2">
      <c r="B516" s="384"/>
      <c r="C516" s="384"/>
      <c r="D516" s="384"/>
      <c r="E516" s="384"/>
      <c r="F516" s="384"/>
    </row>
    <row r="517" spans="2:6" x14ac:dyDescent="0.2">
      <c r="B517" s="384"/>
      <c r="C517" s="384"/>
      <c r="D517" s="384"/>
      <c r="E517" s="384"/>
      <c r="F517" s="384"/>
    </row>
    <row r="518" spans="2:6" x14ac:dyDescent="0.2">
      <c r="B518" s="384"/>
      <c r="C518" s="384"/>
      <c r="D518" s="384"/>
      <c r="E518" s="384"/>
      <c r="F518" s="384"/>
    </row>
    <row r="519" spans="2:6" x14ac:dyDescent="0.2">
      <c r="B519" s="384"/>
      <c r="C519" s="384"/>
      <c r="D519" s="384"/>
      <c r="E519" s="384"/>
      <c r="F519" s="384"/>
    </row>
    <row r="520" spans="2:6" x14ac:dyDescent="0.2">
      <c r="B520" s="384"/>
      <c r="C520" s="384"/>
      <c r="D520" s="384"/>
      <c r="E520" s="384"/>
      <c r="F520" s="384"/>
    </row>
    <row r="521" spans="2:6" x14ac:dyDescent="0.2">
      <c r="B521" s="384"/>
      <c r="C521" s="384"/>
      <c r="D521" s="384"/>
      <c r="E521" s="384"/>
      <c r="F521" s="384"/>
    </row>
    <row r="522" spans="2:6" x14ac:dyDescent="0.2">
      <c r="B522" s="384"/>
      <c r="C522" s="384"/>
      <c r="D522" s="384"/>
      <c r="E522" s="384"/>
      <c r="F522" s="384"/>
    </row>
    <row r="523" spans="2:6" x14ac:dyDescent="0.2">
      <c r="B523" s="384"/>
      <c r="C523" s="384"/>
      <c r="D523" s="384"/>
      <c r="E523" s="384"/>
      <c r="F523" s="384"/>
    </row>
    <row r="524" spans="2:6" x14ac:dyDescent="0.2">
      <c r="B524" s="384"/>
      <c r="C524" s="384"/>
      <c r="D524" s="384"/>
      <c r="E524" s="384"/>
      <c r="F524" s="384"/>
    </row>
    <row r="525" spans="2:6" x14ac:dyDescent="0.2">
      <c r="B525" s="384"/>
      <c r="C525" s="384"/>
      <c r="D525" s="384"/>
      <c r="E525" s="384"/>
      <c r="F525" s="384"/>
    </row>
    <row r="526" spans="2:6" x14ac:dyDescent="0.2">
      <c r="B526" s="384"/>
      <c r="C526" s="384"/>
      <c r="D526" s="384"/>
      <c r="E526" s="384"/>
      <c r="F526" s="384"/>
    </row>
    <row r="527" spans="2:6" x14ac:dyDescent="0.2">
      <c r="B527" s="384"/>
      <c r="C527" s="384"/>
      <c r="D527" s="384"/>
      <c r="E527" s="384"/>
      <c r="F527" s="384"/>
    </row>
    <row r="528" spans="2:6" x14ac:dyDescent="0.2">
      <c r="B528" s="384"/>
      <c r="C528" s="384"/>
      <c r="D528" s="384"/>
      <c r="E528" s="384"/>
      <c r="F528" s="384"/>
    </row>
    <row r="529" spans="2:6" x14ac:dyDescent="0.2">
      <c r="B529" s="384"/>
      <c r="C529" s="384"/>
      <c r="D529" s="384"/>
      <c r="E529" s="384"/>
      <c r="F529" s="384"/>
    </row>
    <row r="530" spans="2:6" x14ac:dyDescent="0.2">
      <c r="B530" s="384"/>
      <c r="C530" s="384"/>
      <c r="D530" s="384"/>
      <c r="E530" s="384"/>
      <c r="F530" s="384"/>
    </row>
    <row r="531" spans="2:6" x14ac:dyDescent="0.2">
      <c r="B531" s="384"/>
      <c r="C531" s="384"/>
      <c r="D531" s="384"/>
      <c r="E531" s="384"/>
      <c r="F531" s="384"/>
    </row>
    <row r="532" spans="2:6" x14ac:dyDescent="0.2">
      <c r="B532" s="384"/>
      <c r="C532" s="384"/>
      <c r="D532" s="384"/>
      <c r="E532" s="384"/>
      <c r="F532" s="384"/>
    </row>
    <row r="533" spans="2:6" x14ac:dyDescent="0.2">
      <c r="B533" s="384"/>
      <c r="C533" s="384"/>
      <c r="D533" s="384"/>
      <c r="E533" s="384"/>
      <c r="F533" s="384"/>
    </row>
    <row r="534" spans="2:6" x14ac:dyDescent="0.2">
      <c r="B534" s="384"/>
      <c r="C534" s="384"/>
      <c r="D534" s="384"/>
      <c r="E534" s="384"/>
      <c r="F534" s="384"/>
    </row>
    <row r="535" spans="2:6" x14ac:dyDescent="0.2">
      <c r="B535" s="384"/>
      <c r="C535" s="384"/>
      <c r="D535" s="384"/>
      <c r="E535" s="384"/>
      <c r="F535" s="384"/>
    </row>
    <row r="536" spans="2:6" x14ac:dyDescent="0.2">
      <c r="B536" s="384"/>
      <c r="C536" s="384"/>
      <c r="D536" s="384"/>
      <c r="E536" s="384"/>
      <c r="F536" s="384"/>
    </row>
    <row r="537" spans="2:6" x14ac:dyDescent="0.2">
      <c r="B537" s="384"/>
      <c r="C537" s="384"/>
      <c r="D537" s="384"/>
      <c r="E537" s="384"/>
      <c r="F537" s="384"/>
    </row>
    <row r="538" spans="2:6" x14ac:dyDescent="0.2">
      <c r="B538" s="384"/>
      <c r="C538" s="384"/>
      <c r="D538" s="384"/>
      <c r="E538" s="384"/>
      <c r="F538" s="384"/>
    </row>
    <row r="539" spans="2:6" x14ac:dyDescent="0.2">
      <c r="B539" s="384"/>
      <c r="C539" s="384"/>
      <c r="D539" s="384"/>
      <c r="E539" s="384"/>
      <c r="F539" s="384"/>
    </row>
    <row r="540" spans="2:6" x14ac:dyDescent="0.2">
      <c r="B540" s="384"/>
      <c r="C540" s="384"/>
      <c r="D540" s="384"/>
      <c r="E540" s="384"/>
      <c r="F540" s="384"/>
    </row>
    <row r="541" spans="2:6" x14ac:dyDescent="0.2">
      <c r="B541" s="384"/>
      <c r="C541" s="384"/>
      <c r="D541" s="384"/>
      <c r="E541" s="384"/>
      <c r="F541" s="384"/>
    </row>
    <row r="542" spans="2:6" x14ac:dyDescent="0.2">
      <c r="B542" s="384"/>
      <c r="C542" s="384"/>
      <c r="D542" s="384"/>
      <c r="E542" s="384"/>
      <c r="F542" s="384"/>
    </row>
    <row r="543" spans="2:6" x14ac:dyDescent="0.2">
      <c r="B543" s="384"/>
      <c r="C543" s="384"/>
      <c r="D543" s="384"/>
      <c r="E543" s="384"/>
      <c r="F543" s="384"/>
    </row>
    <row r="544" spans="2:6" x14ac:dyDescent="0.2">
      <c r="B544" s="384"/>
      <c r="C544" s="384"/>
      <c r="D544" s="384"/>
      <c r="E544" s="384"/>
      <c r="F544" s="384"/>
    </row>
    <row r="545" spans="2:6" x14ac:dyDescent="0.2">
      <c r="B545" s="384"/>
      <c r="C545" s="384"/>
      <c r="D545" s="384"/>
      <c r="E545" s="384"/>
      <c r="F545" s="384"/>
    </row>
    <row r="546" spans="2:6" x14ac:dyDescent="0.2">
      <c r="B546" s="384"/>
      <c r="C546" s="384"/>
      <c r="D546" s="384"/>
      <c r="E546" s="384"/>
      <c r="F546" s="384"/>
    </row>
    <row r="547" spans="2:6" x14ac:dyDescent="0.2">
      <c r="B547" s="384"/>
      <c r="C547" s="384"/>
      <c r="D547" s="384"/>
      <c r="E547" s="384"/>
      <c r="F547" s="384"/>
    </row>
    <row r="548" spans="2:6" x14ac:dyDescent="0.2">
      <c r="B548" s="384"/>
      <c r="C548" s="384"/>
      <c r="D548" s="384"/>
      <c r="E548" s="384"/>
      <c r="F548" s="384"/>
    </row>
    <row r="549" spans="2:6" x14ac:dyDescent="0.2">
      <c r="B549" s="384"/>
      <c r="C549" s="384"/>
      <c r="D549" s="384"/>
      <c r="E549" s="384"/>
      <c r="F549" s="384"/>
    </row>
    <row r="550" spans="2:6" x14ac:dyDescent="0.2">
      <c r="B550" s="384"/>
      <c r="C550" s="384"/>
      <c r="D550" s="384"/>
      <c r="E550" s="384"/>
      <c r="F550" s="384"/>
    </row>
    <row r="551" spans="2:6" x14ac:dyDescent="0.2">
      <c r="B551" s="384"/>
      <c r="C551" s="384"/>
      <c r="D551" s="384"/>
      <c r="E551" s="384"/>
      <c r="F551" s="384"/>
    </row>
    <row r="552" spans="2:6" x14ac:dyDescent="0.2">
      <c r="B552" s="384"/>
      <c r="C552" s="384"/>
      <c r="D552" s="384"/>
      <c r="E552" s="384"/>
      <c r="F552" s="384"/>
    </row>
    <row r="553" spans="2:6" x14ac:dyDescent="0.2">
      <c r="B553" s="384"/>
      <c r="C553" s="384"/>
      <c r="D553" s="384"/>
      <c r="E553" s="384"/>
      <c r="F553" s="384"/>
    </row>
    <row r="554" spans="2:6" x14ac:dyDescent="0.2">
      <c r="B554" s="384"/>
      <c r="C554" s="384"/>
      <c r="D554" s="384"/>
      <c r="E554" s="384"/>
      <c r="F554" s="384"/>
    </row>
    <row r="555" spans="2:6" x14ac:dyDescent="0.2">
      <c r="B555" s="384"/>
      <c r="C555" s="384"/>
      <c r="D555" s="384"/>
      <c r="E555" s="384"/>
      <c r="F555" s="384"/>
    </row>
    <row r="556" spans="2:6" x14ac:dyDescent="0.2">
      <c r="B556" s="384"/>
      <c r="C556" s="384"/>
      <c r="D556" s="384"/>
      <c r="E556" s="384"/>
      <c r="F556" s="384"/>
    </row>
    <row r="557" spans="2:6" x14ac:dyDescent="0.2">
      <c r="B557" s="384"/>
      <c r="C557" s="384"/>
      <c r="D557" s="384"/>
      <c r="E557" s="384"/>
      <c r="F557" s="384"/>
    </row>
    <row r="558" spans="2:6" x14ac:dyDescent="0.2">
      <c r="B558" s="384"/>
      <c r="C558" s="384"/>
      <c r="D558" s="384"/>
      <c r="E558" s="384"/>
      <c r="F558" s="384"/>
    </row>
    <row r="559" spans="2:6" x14ac:dyDescent="0.2">
      <c r="B559" s="384"/>
      <c r="C559" s="384"/>
      <c r="D559" s="384"/>
      <c r="E559" s="384"/>
      <c r="F559" s="384"/>
    </row>
    <row r="560" spans="2:6" x14ac:dyDescent="0.2">
      <c r="B560" s="384"/>
      <c r="C560" s="384"/>
      <c r="D560" s="384"/>
      <c r="E560" s="384"/>
      <c r="F560" s="384"/>
    </row>
    <row r="561" spans="2:6" x14ac:dyDescent="0.2">
      <c r="B561" s="384"/>
      <c r="C561" s="384"/>
      <c r="D561" s="384"/>
      <c r="E561" s="384"/>
      <c r="F561" s="384"/>
    </row>
    <row r="562" spans="2:6" x14ac:dyDescent="0.2">
      <c r="B562" s="384"/>
      <c r="C562" s="384"/>
      <c r="D562" s="384"/>
      <c r="E562" s="384"/>
      <c r="F562" s="384"/>
    </row>
    <row r="563" spans="2:6" x14ac:dyDescent="0.2">
      <c r="B563" s="384"/>
      <c r="C563" s="384"/>
      <c r="D563" s="384"/>
      <c r="E563" s="384"/>
      <c r="F563" s="384"/>
    </row>
    <row r="564" spans="2:6" x14ac:dyDescent="0.2">
      <c r="B564" s="384"/>
      <c r="C564" s="384"/>
      <c r="D564" s="384"/>
      <c r="E564" s="384"/>
      <c r="F564" s="384"/>
    </row>
    <row r="565" spans="2:6" x14ac:dyDescent="0.2">
      <c r="B565" s="384"/>
      <c r="C565" s="384"/>
      <c r="D565" s="384"/>
      <c r="E565" s="384"/>
      <c r="F565" s="384"/>
    </row>
    <row r="566" spans="2:6" x14ac:dyDescent="0.2">
      <c r="B566" s="384"/>
      <c r="C566" s="384"/>
      <c r="D566" s="384"/>
      <c r="E566" s="384"/>
      <c r="F566" s="384"/>
    </row>
    <row r="567" spans="2:6" x14ac:dyDescent="0.2">
      <c r="B567" s="384"/>
      <c r="C567" s="384"/>
      <c r="D567" s="384"/>
      <c r="E567" s="384"/>
      <c r="F567" s="384"/>
    </row>
    <row r="568" spans="2:6" x14ac:dyDescent="0.2">
      <c r="B568" s="384"/>
      <c r="C568" s="384"/>
      <c r="D568" s="384"/>
      <c r="E568" s="384"/>
      <c r="F568" s="384"/>
    </row>
    <row r="569" spans="2:6" x14ac:dyDescent="0.2">
      <c r="B569" s="384"/>
      <c r="C569" s="384"/>
      <c r="D569" s="384"/>
      <c r="E569" s="384"/>
      <c r="F569" s="384"/>
    </row>
    <row r="570" spans="2:6" x14ac:dyDescent="0.2">
      <c r="B570" s="384"/>
      <c r="C570" s="384"/>
      <c r="D570" s="384"/>
      <c r="E570" s="384"/>
      <c r="F570" s="384"/>
    </row>
    <row r="571" spans="2:6" x14ac:dyDescent="0.2">
      <c r="B571" s="384"/>
      <c r="C571" s="384"/>
      <c r="D571" s="384"/>
      <c r="E571" s="384"/>
      <c r="F571" s="384"/>
    </row>
    <row r="572" spans="2:6" x14ac:dyDescent="0.2">
      <c r="B572" s="384"/>
      <c r="C572" s="384"/>
      <c r="D572" s="384"/>
      <c r="E572" s="384"/>
      <c r="F572" s="384"/>
    </row>
    <row r="573" spans="2:6" x14ac:dyDescent="0.2">
      <c r="B573" s="384"/>
      <c r="C573" s="384"/>
      <c r="D573" s="384"/>
      <c r="E573" s="384"/>
      <c r="F573" s="384"/>
    </row>
    <row r="574" spans="2:6" x14ac:dyDescent="0.2">
      <c r="B574" s="384"/>
      <c r="C574" s="384"/>
      <c r="D574" s="384"/>
      <c r="E574" s="384"/>
      <c r="F574" s="384"/>
    </row>
    <row r="575" spans="2:6" x14ac:dyDescent="0.2">
      <c r="B575" s="384"/>
      <c r="C575" s="384"/>
      <c r="D575" s="384"/>
      <c r="E575" s="384"/>
      <c r="F575" s="384"/>
    </row>
    <row r="576" spans="2:6" x14ac:dyDescent="0.2">
      <c r="B576" s="384"/>
      <c r="C576" s="384"/>
      <c r="D576" s="384"/>
      <c r="E576" s="384"/>
      <c r="F576" s="384"/>
    </row>
    <row r="577" spans="2:6" x14ac:dyDescent="0.2">
      <c r="B577" s="384"/>
      <c r="C577" s="384"/>
      <c r="D577" s="384"/>
      <c r="E577" s="384"/>
      <c r="F577" s="384"/>
    </row>
    <row r="578" spans="2:6" x14ac:dyDescent="0.2">
      <c r="B578" s="384"/>
      <c r="C578" s="384"/>
      <c r="D578" s="384"/>
      <c r="E578" s="384"/>
      <c r="F578" s="384"/>
    </row>
    <row r="579" spans="2:6" x14ac:dyDescent="0.2">
      <c r="B579" s="384"/>
      <c r="C579" s="384"/>
      <c r="D579" s="384"/>
      <c r="E579" s="384"/>
      <c r="F579" s="384"/>
    </row>
    <row r="580" spans="2:6" x14ac:dyDescent="0.2">
      <c r="B580" s="384"/>
      <c r="C580" s="384"/>
      <c r="D580" s="384"/>
      <c r="E580" s="384"/>
      <c r="F580" s="384"/>
    </row>
    <row r="581" spans="2:6" x14ac:dyDescent="0.2">
      <c r="B581" s="384"/>
      <c r="C581" s="384"/>
      <c r="D581" s="384"/>
      <c r="E581" s="384"/>
      <c r="F581" s="384"/>
    </row>
    <row r="582" spans="2:6" x14ac:dyDescent="0.2">
      <c r="B582" s="384"/>
      <c r="C582" s="384"/>
      <c r="D582" s="384"/>
      <c r="E582" s="384"/>
      <c r="F582" s="384"/>
    </row>
    <row r="583" spans="2:6" x14ac:dyDescent="0.2">
      <c r="B583" s="384"/>
      <c r="C583" s="384"/>
      <c r="D583" s="384"/>
      <c r="E583" s="384"/>
      <c r="F583" s="384"/>
    </row>
    <row r="584" spans="2:6" x14ac:dyDescent="0.2">
      <c r="B584" s="384"/>
      <c r="C584" s="384"/>
      <c r="D584" s="384"/>
      <c r="E584" s="384"/>
      <c r="F584" s="384"/>
    </row>
    <row r="585" spans="2:6" x14ac:dyDescent="0.2">
      <c r="B585" s="384"/>
      <c r="C585" s="384"/>
      <c r="D585" s="384"/>
      <c r="E585" s="384"/>
      <c r="F585" s="384"/>
    </row>
    <row r="586" spans="2:6" x14ac:dyDescent="0.2">
      <c r="B586" s="384"/>
      <c r="C586" s="384"/>
      <c r="D586" s="384"/>
      <c r="E586" s="384"/>
      <c r="F586" s="384"/>
    </row>
    <row r="587" spans="2:6" x14ac:dyDescent="0.2">
      <c r="B587" s="384"/>
      <c r="C587" s="384"/>
      <c r="D587" s="384"/>
      <c r="E587" s="384"/>
      <c r="F587" s="384"/>
    </row>
    <row r="588" spans="2:6" x14ac:dyDescent="0.2">
      <c r="B588" s="384"/>
      <c r="C588" s="384"/>
      <c r="D588" s="384"/>
      <c r="E588" s="384"/>
      <c r="F588" s="384"/>
    </row>
    <row r="589" spans="2:6" x14ac:dyDescent="0.2">
      <c r="B589" s="384"/>
      <c r="C589" s="384"/>
      <c r="D589" s="384"/>
      <c r="E589" s="384"/>
      <c r="F589" s="384"/>
    </row>
    <row r="590" spans="2:6" x14ac:dyDescent="0.2">
      <c r="B590" s="384"/>
      <c r="C590" s="384"/>
      <c r="D590" s="384"/>
      <c r="E590" s="384"/>
      <c r="F590" s="384"/>
    </row>
    <row r="591" spans="2:6" x14ac:dyDescent="0.2">
      <c r="B591" s="384"/>
      <c r="C591" s="384"/>
      <c r="D591" s="384"/>
      <c r="E591" s="384"/>
      <c r="F591" s="384"/>
    </row>
    <row r="592" spans="2:6" x14ac:dyDescent="0.2">
      <c r="B592" s="384"/>
      <c r="C592" s="384"/>
      <c r="D592" s="384"/>
      <c r="E592" s="384"/>
      <c r="F592" s="384"/>
    </row>
    <row r="593" spans="2:6" x14ac:dyDescent="0.2">
      <c r="B593" s="384"/>
      <c r="C593" s="384"/>
      <c r="D593" s="384"/>
      <c r="E593" s="384"/>
      <c r="F593" s="384"/>
    </row>
    <row r="594" spans="2:6" x14ac:dyDescent="0.2">
      <c r="B594" s="384"/>
      <c r="C594" s="384"/>
      <c r="D594" s="384"/>
      <c r="E594" s="384"/>
      <c r="F594" s="384"/>
    </row>
    <row r="595" spans="2:6" x14ac:dyDescent="0.2">
      <c r="B595" s="384"/>
      <c r="C595" s="384"/>
      <c r="D595" s="384"/>
      <c r="E595" s="384"/>
      <c r="F595" s="384"/>
    </row>
    <row r="596" spans="2:6" x14ac:dyDescent="0.2">
      <c r="B596" s="384"/>
      <c r="C596" s="384"/>
      <c r="D596" s="384"/>
      <c r="E596" s="384"/>
      <c r="F596" s="384"/>
    </row>
    <row r="597" spans="2:6" x14ac:dyDescent="0.2">
      <c r="B597" s="384"/>
      <c r="C597" s="384"/>
      <c r="D597" s="384"/>
      <c r="E597" s="384"/>
      <c r="F597" s="384"/>
    </row>
    <row r="598" spans="2:6" x14ac:dyDescent="0.2">
      <c r="B598" s="384"/>
      <c r="C598" s="384"/>
      <c r="D598" s="384"/>
      <c r="E598" s="384"/>
      <c r="F598" s="384"/>
    </row>
    <row r="599" spans="2:6" x14ac:dyDescent="0.2">
      <c r="B599" s="384"/>
      <c r="C599" s="384"/>
      <c r="D599" s="384"/>
      <c r="E599" s="384"/>
      <c r="F599" s="384"/>
    </row>
    <row r="600" spans="2:6" x14ac:dyDescent="0.2">
      <c r="B600" s="384"/>
      <c r="C600" s="384"/>
      <c r="D600" s="384"/>
      <c r="E600" s="384"/>
      <c r="F600" s="384"/>
    </row>
  </sheetData>
  <printOptions horizontalCentered="1"/>
  <pageMargins left="0.59055118110236227" right="0" top="0.39370078740157483" bottom="0" header="0" footer="0"/>
  <pageSetup paperSize="8" scale="46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3"/>
  <sheetViews>
    <sheetView zoomScale="75" workbookViewId="0"/>
  </sheetViews>
  <sheetFormatPr defaultRowHeight="12.75" x14ac:dyDescent="0.2"/>
  <cols>
    <col min="1" max="1" width="15.85546875" style="241" customWidth="1"/>
    <col min="2" max="3" width="10.5703125" style="241" customWidth="1"/>
    <col min="4" max="4" width="9.85546875" style="241" customWidth="1"/>
    <col min="5" max="5" width="9.28515625" style="241" customWidth="1"/>
    <col min="6" max="6" width="73.7109375" style="241" customWidth="1"/>
    <col min="7" max="7" width="22.7109375" style="241" customWidth="1"/>
    <col min="8" max="10" width="22" style="241" customWidth="1"/>
    <col min="11" max="11" width="22.7109375" style="241" customWidth="1"/>
    <col min="12" max="12" width="14" style="241" customWidth="1"/>
    <col min="13" max="13" width="14.5703125" style="241" customWidth="1"/>
    <col min="14" max="14" width="14" style="241" customWidth="1"/>
    <col min="15" max="256" width="9.140625" style="241"/>
    <col min="257" max="257" width="15.85546875" style="241" customWidth="1"/>
    <col min="258" max="259" width="10.5703125" style="241" customWidth="1"/>
    <col min="260" max="260" width="9.85546875" style="241" customWidth="1"/>
    <col min="261" max="261" width="9.28515625" style="241" customWidth="1"/>
    <col min="262" max="262" width="73.7109375" style="241" customWidth="1"/>
    <col min="263" max="263" width="22.7109375" style="241" customWidth="1"/>
    <col min="264" max="266" width="22" style="241" customWidth="1"/>
    <col min="267" max="267" width="22.7109375" style="241" customWidth="1"/>
    <col min="268" max="268" width="14" style="241" customWidth="1"/>
    <col min="269" max="269" width="14.5703125" style="241" customWidth="1"/>
    <col min="270" max="270" width="14" style="241" customWidth="1"/>
    <col min="271" max="512" width="9.140625" style="241"/>
    <col min="513" max="513" width="15.85546875" style="241" customWidth="1"/>
    <col min="514" max="515" width="10.5703125" style="241" customWidth="1"/>
    <col min="516" max="516" width="9.85546875" style="241" customWidth="1"/>
    <col min="517" max="517" width="9.28515625" style="241" customWidth="1"/>
    <col min="518" max="518" width="73.7109375" style="241" customWidth="1"/>
    <col min="519" max="519" width="22.7109375" style="241" customWidth="1"/>
    <col min="520" max="522" width="22" style="241" customWidth="1"/>
    <col min="523" max="523" width="22.7109375" style="241" customWidth="1"/>
    <col min="524" max="524" width="14" style="241" customWidth="1"/>
    <col min="525" max="525" width="14.5703125" style="241" customWidth="1"/>
    <col min="526" max="526" width="14" style="241" customWidth="1"/>
    <col min="527" max="768" width="9.140625" style="241"/>
    <col min="769" max="769" width="15.85546875" style="241" customWidth="1"/>
    <col min="770" max="771" width="10.5703125" style="241" customWidth="1"/>
    <col min="772" max="772" width="9.85546875" style="241" customWidth="1"/>
    <col min="773" max="773" width="9.28515625" style="241" customWidth="1"/>
    <col min="774" max="774" width="73.7109375" style="241" customWidth="1"/>
    <col min="775" max="775" width="22.7109375" style="241" customWidth="1"/>
    <col min="776" max="778" width="22" style="241" customWidth="1"/>
    <col min="779" max="779" width="22.7109375" style="241" customWidth="1"/>
    <col min="780" max="780" width="14" style="241" customWidth="1"/>
    <col min="781" max="781" width="14.5703125" style="241" customWidth="1"/>
    <col min="782" max="782" width="14" style="241" customWidth="1"/>
    <col min="783" max="1024" width="9.140625" style="241"/>
    <col min="1025" max="1025" width="15.85546875" style="241" customWidth="1"/>
    <col min="1026" max="1027" width="10.5703125" style="241" customWidth="1"/>
    <col min="1028" max="1028" width="9.85546875" style="241" customWidth="1"/>
    <col min="1029" max="1029" width="9.28515625" style="241" customWidth="1"/>
    <col min="1030" max="1030" width="73.7109375" style="241" customWidth="1"/>
    <col min="1031" max="1031" width="22.7109375" style="241" customWidth="1"/>
    <col min="1032" max="1034" width="22" style="241" customWidth="1"/>
    <col min="1035" max="1035" width="22.7109375" style="241" customWidth="1"/>
    <col min="1036" max="1036" width="14" style="241" customWidth="1"/>
    <col min="1037" max="1037" width="14.5703125" style="241" customWidth="1"/>
    <col min="1038" max="1038" width="14" style="241" customWidth="1"/>
    <col min="1039" max="1280" width="9.140625" style="241"/>
    <col min="1281" max="1281" width="15.85546875" style="241" customWidth="1"/>
    <col min="1282" max="1283" width="10.5703125" style="241" customWidth="1"/>
    <col min="1284" max="1284" width="9.85546875" style="241" customWidth="1"/>
    <col min="1285" max="1285" width="9.28515625" style="241" customWidth="1"/>
    <col min="1286" max="1286" width="73.7109375" style="241" customWidth="1"/>
    <col min="1287" max="1287" width="22.7109375" style="241" customWidth="1"/>
    <col min="1288" max="1290" width="22" style="241" customWidth="1"/>
    <col min="1291" max="1291" width="22.7109375" style="241" customWidth="1"/>
    <col min="1292" max="1292" width="14" style="241" customWidth="1"/>
    <col min="1293" max="1293" width="14.5703125" style="241" customWidth="1"/>
    <col min="1294" max="1294" width="14" style="241" customWidth="1"/>
    <col min="1295" max="1536" width="9.140625" style="241"/>
    <col min="1537" max="1537" width="15.85546875" style="241" customWidth="1"/>
    <col min="1538" max="1539" width="10.5703125" style="241" customWidth="1"/>
    <col min="1540" max="1540" width="9.85546875" style="241" customWidth="1"/>
    <col min="1541" max="1541" width="9.28515625" style="241" customWidth="1"/>
    <col min="1542" max="1542" width="73.7109375" style="241" customWidth="1"/>
    <col min="1543" max="1543" width="22.7109375" style="241" customWidth="1"/>
    <col min="1544" max="1546" width="22" style="241" customWidth="1"/>
    <col min="1547" max="1547" width="22.7109375" style="241" customWidth="1"/>
    <col min="1548" max="1548" width="14" style="241" customWidth="1"/>
    <col min="1549" max="1549" width="14.5703125" style="241" customWidth="1"/>
    <col min="1550" max="1550" width="14" style="241" customWidth="1"/>
    <col min="1551" max="1792" width="9.140625" style="241"/>
    <col min="1793" max="1793" width="15.85546875" style="241" customWidth="1"/>
    <col min="1794" max="1795" width="10.5703125" style="241" customWidth="1"/>
    <col min="1796" max="1796" width="9.85546875" style="241" customWidth="1"/>
    <col min="1797" max="1797" width="9.28515625" style="241" customWidth="1"/>
    <col min="1798" max="1798" width="73.7109375" style="241" customWidth="1"/>
    <col min="1799" max="1799" width="22.7109375" style="241" customWidth="1"/>
    <col min="1800" max="1802" width="22" style="241" customWidth="1"/>
    <col min="1803" max="1803" width="22.7109375" style="241" customWidth="1"/>
    <col min="1804" max="1804" width="14" style="241" customWidth="1"/>
    <col min="1805" max="1805" width="14.5703125" style="241" customWidth="1"/>
    <col min="1806" max="1806" width="14" style="241" customWidth="1"/>
    <col min="1807" max="2048" width="9.140625" style="241"/>
    <col min="2049" max="2049" width="15.85546875" style="241" customWidth="1"/>
    <col min="2050" max="2051" width="10.5703125" style="241" customWidth="1"/>
    <col min="2052" max="2052" width="9.85546875" style="241" customWidth="1"/>
    <col min="2053" max="2053" width="9.28515625" style="241" customWidth="1"/>
    <col min="2054" max="2054" width="73.7109375" style="241" customWidth="1"/>
    <col min="2055" max="2055" width="22.7109375" style="241" customWidth="1"/>
    <col min="2056" max="2058" width="22" style="241" customWidth="1"/>
    <col min="2059" max="2059" width="22.7109375" style="241" customWidth="1"/>
    <col min="2060" max="2060" width="14" style="241" customWidth="1"/>
    <col min="2061" max="2061" width="14.5703125" style="241" customWidth="1"/>
    <col min="2062" max="2062" width="14" style="241" customWidth="1"/>
    <col min="2063" max="2304" width="9.140625" style="241"/>
    <col min="2305" max="2305" width="15.85546875" style="241" customWidth="1"/>
    <col min="2306" max="2307" width="10.5703125" style="241" customWidth="1"/>
    <col min="2308" max="2308" width="9.85546875" style="241" customWidth="1"/>
    <col min="2309" max="2309" width="9.28515625" style="241" customWidth="1"/>
    <col min="2310" max="2310" width="73.7109375" style="241" customWidth="1"/>
    <col min="2311" max="2311" width="22.7109375" style="241" customWidth="1"/>
    <col min="2312" max="2314" width="22" style="241" customWidth="1"/>
    <col min="2315" max="2315" width="22.7109375" style="241" customWidth="1"/>
    <col min="2316" max="2316" width="14" style="241" customWidth="1"/>
    <col min="2317" max="2317" width="14.5703125" style="241" customWidth="1"/>
    <col min="2318" max="2318" width="14" style="241" customWidth="1"/>
    <col min="2319" max="2560" width="9.140625" style="241"/>
    <col min="2561" max="2561" width="15.85546875" style="241" customWidth="1"/>
    <col min="2562" max="2563" width="10.5703125" style="241" customWidth="1"/>
    <col min="2564" max="2564" width="9.85546875" style="241" customWidth="1"/>
    <col min="2565" max="2565" width="9.28515625" style="241" customWidth="1"/>
    <col min="2566" max="2566" width="73.7109375" style="241" customWidth="1"/>
    <col min="2567" max="2567" width="22.7109375" style="241" customWidth="1"/>
    <col min="2568" max="2570" width="22" style="241" customWidth="1"/>
    <col min="2571" max="2571" width="22.7109375" style="241" customWidth="1"/>
    <col min="2572" max="2572" width="14" style="241" customWidth="1"/>
    <col min="2573" max="2573" width="14.5703125" style="241" customWidth="1"/>
    <col min="2574" max="2574" width="14" style="241" customWidth="1"/>
    <col min="2575" max="2816" width="9.140625" style="241"/>
    <col min="2817" max="2817" width="15.85546875" style="241" customWidth="1"/>
    <col min="2818" max="2819" width="10.5703125" style="241" customWidth="1"/>
    <col min="2820" max="2820" width="9.85546875" style="241" customWidth="1"/>
    <col min="2821" max="2821" width="9.28515625" style="241" customWidth="1"/>
    <col min="2822" max="2822" width="73.7109375" style="241" customWidth="1"/>
    <col min="2823" max="2823" width="22.7109375" style="241" customWidth="1"/>
    <col min="2824" max="2826" width="22" style="241" customWidth="1"/>
    <col min="2827" max="2827" width="22.7109375" style="241" customWidth="1"/>
    <col min="2828" max="2828" width="14" style="241" customWidth="1"/>
    <col min="2829" max="2829" width="14.5703125" style="241" customWidth="1"/>
    <col min="2830" max="2830" width="14" style="241" customWidth="1"/>
    <col min="2831" max="3072" width="9.140625" style="241"/>
    <col min="3073" max="3073" width="15.85546875" style="241" customWidth="1"/>
    <col min="3074" max="3075" width="10.5703125" style="241" customWidth="1"/>
    <col min="3076" max="3076" width="9.85546875" style="241" customWidth="1"/>
    <col min="3077" max="3077" width="9.28515625" style="241" customWidth="1"/>
    <col min="3078" max="3078" width="73.7109375" style="241" customWidth="1"/>
    <col min="3079" max="3079" width="22.7109375" style="241" customWidth="1"/>
    <col min="3080" max="3082" width="22" style="241" customWidth="1"/>
    <col min="3083" max="3083" width="22.7109375" style="241" customWidth="1"/>
    <col min="3084" max="3084" width="14" style="241" customWidth="1"/>
    <col min="3085" max="3085" width="14.5703125" style="241" customWidth="1"/>
    <col min="3086" max="3086" width="14" style="241" customWidth="1"/>
    <col min="3087" max="3328" width="9.140625" style="241"/>
    <col min="3329" max="3329" width="15.85546875" style="241" customWidth="1"/>
    <col min="3330" max="3331" width="10.5703125" style="241" customWidth="1"/>
    <col min="3332" max="3332" width="9.85546875" style="241" customWidth="1"/>
    <col min="3333" max="3333" width="9.28515625" style="241" customWidth="1"/>
    <col min="3334" max="3334" width="73.7109375" style="241" customWidth="1"/>
    <col min="3335" max="3335" width="22.7109375" style="241" customWidth="1"/>
    <col min="3336" max="3338" width="22" style="241" customWidth="1"/>
    <col min="3339" max="3339" width="22.7109375" style="241" customWidth="1"/>
    <col min="3340" max="3340" width="14" style="241" customWidth="1"/>
    <col min="3341" max="3341" width="14.5703125" style="241" customWidth="1"/>
    <col min="3342" max="3342" width="14" style="241" customWidth="1"/>
    <col min="3343" max="3584" width="9.140625" style="241"/>
    <col min="3585" max="3585" width="15.85546875" style="241" customWidth="1"/>
    <col min="3586" max="3587" width="10.5703125" style="241" customWidth="1"/>
    <col min="3588" max="3588" width="9.85546875" style="241" customWidth="1"/>
    <col min="3589" max="3589" width="9.28515625" style="241" customWidth="1"/>
    <col min="3590" max="3590" width="73.7109375" style="241" customWidth="1"/>
    <col min="3591" max="3591" width="22.7109375" style="241" customWidth="1"/>
    <col min="3592" max="3594" width="22" style="241" customWidth="1"/>
    <col min="3595" max="3595" width="22.7109375" style="241" customWidth="1"/>
    <col min="3596" max="3596" width="14" style="241" customWidth="1"/>
    <col min="3597" max="3597" width="14.5703125" style="241" customWidth="1"/>
    <col min="3598" max="3598" width="14" style="241" customWidth="1"/>
    <col min="3599" max="3840" width="9.140625" style="241"/>
    <col min="3841" max="3841" width="15.85546875" style="241" customWidth="1"/>
    <col min="3842" max="3843" width="10.5703125" style="241" customWidth="1"/>
    <col min="3844" max="3844" width="9.85546875" style="241" customWidth="1"/>
    <col min="3845" max="3845" width="9.28515625" style="241" customWidth="1"/>
    <col min="3846" max="3846" width="73.7109375" style="241" customWidth="1"/>
    <col min="3847" max="3847" width="22.7109375" style="241" customWidth="1"/>
    <col min="3848" max="3850" width="22" style="241" customWidth="1"/>
    <col min="3851" max="3851" width="22.7109375" style="241" customWidth="1"/>
    <col min="3852" max="3852" width="14" style="241" customWidth="1"/>
    <col min="3853" max="3853" width="14.5703125" style="241" customWidth="1"/>
    <col min="3854" max="3854" width="14" style="241" customWidth="1"/>
    <col min="3855" max="4096" width="9.140625" style="241"/>
    <col min="4097" max="4097" width="15.85546875" style="241" customWidth="1"/>
    <col min="4098" max="4099" width="10.5703125" style="241" customWidth="1"/>
    <col min="4100" max="4100" width="9.85546875" style="241" customWidth="1"/>
    <col min="4101" max="4101" width="9.28515625" style="241" customWidth="1"/>
    <col min="4102" max="4102" width="73.7109375" style="241" customWidth="1"/>
    <col min="4103" max="4103" width="22.7109375" style="241" customWidth="1"/>
    <col min="4104" max="4106" width="22" style="241" customWidth="1"/>
    <col min="4107" max="4107" width="22.7109375" style="241" customWidth="1"/>
    <col min="4108" max="4108" width="14" style="241" customWidth="1"/>
    <col min="4109" max="4109" width="14.5703125" style="241" customWidth="1"/>
    <col min="4110" max="4110" width="14" style="241" customWidth="1"/>
    <col min="4111" max="4352" width="9.140625" style="241"/>
    <col min="4353" max="4353" width="15.85546875" style="241" customWidth="1"/>
    <col min="4354" max="4355" width="10.5703125" style="241" customWidth="1"/>
    <col min="4356" max="4356" width="9.85546875" style="241" customWidth="1"/>
    <col min="4357" max="4357" width="9.28515625" style="241" customWidth="1"/>
    <col min="4358" max="4358" width="73.7109375" style="241" customWidth="1"/>
    <col min="4359" max="4359" width="22.7109375" style="241" customWidth="1"/>
    <col min="4360" max="4362" width="22" style="241" customWidth="1"/>
    <col min="4363" max="4363" width="22.7109375" style="241" customWidth="1"/>
    <col min="4364" max="4364" width="14" style="241" customWidth="1"/>
    <col min="4365" max="4365" width="14.5703125" style="241" customWidth="1"/>
    <col min="4366" max="4366" width="14" style="241" customWidth="1"/>
    <col min="4367" max="4608" width="9.140625" style="241"/>
    <col min="4609" max="4609" width="15.85546875" style="241" customWidth="1"/>
    <col min="4610" max="4611" width="10.5703125" style="241" customWidth="1"/>
    <col min="4612" max="4612" width="9.85546875" style="241" customWidth="1"/>
    <col min="4613" max="4613" width="9.28515625" style="241" customWidth="1"/>
    <col min="4614" max="4614" width="73.7109375" style="241" customWidth="1"/>
    <col min="4615" max="4615" width="22.7109375" style="241" customWidth="1"/>
    <col min="4616" max="4618" width="22" style="241" customWidth="1"/>
    <col min="4619" max="4619" width="22.7109375" style="241" customWidth="1"/>
    <col min="4620" max="4620" width="14" style="241" customWidth="1"/>
    <col min="4621" max="4621" width="14.5703125" style="241" customWidth="1"/>
    <col min="4622" max="4622" width="14" style="241" customWidth="1"/>
    <col min="4623" max="4864" width="9.140625" style="241"/>
    <col min="4865" max="4865" width="15.85546875" style="241" customWidth="1"/>
    <col min="4866" max="4867" width="10.5703125" style="241" customWidth="1"/>
    <col min="4868" max="4868" width="9.85546875" style="241" customWidth="1"/>
    <col min="4869" max="4869" width="9.28515625" style="241" customWidth="1"/>
    <col min="4870" max="4870" width="73.7109375" style="241" customWidth="1"/>
    <col min="4871" max="4871" width="22.7109375" style="241" customWidth="1"/>
    <col min="4872" max="4874" width="22" style="241" customWidth="1"/>
    <col min="4875" max="4875" width="22.7109375" style="241" customWidth="1"/>
    <col min="4876" max="4876" width="14" style="241" customWidth="1"/>
    <col min="4877" max="4877" width="14.5703125" style="241" customWidth="1"/>
    <col min="4878" max="4878" width="14" style="241" customWidth="1"/>
    <col min="4879" max="5120" width="9.140625" style="241"/>
    <col min="5121" max="5121" width="15.85546875" style="241" customWidth="1"/>
    <col min="5122" max="5123" width="10.5703125" style="241" customWidth="1"/>
    <col min="5124" max="5124" width="9.85546875" style="241" customWidth="1"/>
    <col min="5125" max="5125" width="9.28515625" style="241" customWidth="1"/>
    <col min="5126" max="5126" width="73.7109375" style="241" customWidth="1"/>
    <col min="5127" max="5127" width="22.7109375" style="241" customWidth="1"/>
    <col min="5128" max="5130" width="22" style="241" customWidth="1"/>
    <col min="5131" max="5131" width="22.7109375" style="241" customWidth="1"/>
    <col min="5132" max="5132" width="14" style="241" customWidth="1"/>
    <col min="5133" max="5133" width="14.5703125" style="241" customWidth="1"/>
    <col min="5134" max="5134" width="14" style="241" customWidth="1"/>
    <col min="5135" max="5376" width="9.140625" style="241"/>
    <col min="5377" max="5377" width="15.85546875" style="241" customWidth="1"/>
    <col min="5378" max="5379" width="10.5703125" style="241" customWidth="1"/>
    <col min="5380" max="5380" width="9.85546875" style="241" customWidth="1"/>
    <col min="5381" max="5381" width="9.28515625" style="241" customWidth="1"/>
    <col min="5382" max="5382" width="73.7109375" style="241" customWidth="1"/>
    <col min="5383" max="5383" width="22.7109375" style="241" customWidth="1"/>
    <col min="5384" max="5386" width="22" style="241" customWidth="1"/>
    <col min="5387" max="5387" width="22.7109375" style="241" customWidth="1"/>
    <col min="5388" max="5388" width="14" style="241" customWidth="1"/>
    <col min="5389" max="5389" width="14.5703125" style="241" customWidth="1"/>
    <col min="5390" max="5390" width="14" style="241" customWidth="1"/>
    <col min="5391" max="5632" width="9.140625" style="241"/>
    <col min="5633" max="5633" width="15.85546875" style="241" customWidth="1"/>
    <col min="5634" max="5635" width="10.5703125" style="241" customWidth="1"/>
    <col min="5636" max="5636" width="9.85546875" style="241" customWidth="1"/>
    <col min="5637" max="5637" width="9.28515625" style="241" customWidth="1"/>
    <col min="5638" max="5638" width="73.7109375" style="241" customWidth="1"/>
    <col min="5639" max="5639" width="22.7109375" style="241" customWidth="1"/>
    <col min="5640" max="5642" width="22" style="241" customWidth="1"/>
    <col min="5643" max="5643" width="22.7109375" style="241" customWidth="1"/>
    <col min="5644" max="5644" width="14" style="241" customWidth="1"/>
    <col min="5645" max="5645" width="14.5703125" style="241" customWidth="1"/>
    <col min="5646" max="5646" width="14" style="241" customWidth="1"/>
    <col min="5647" max="5888" width="9.140625" style="241"/>
    <col min="5889" max="5889" width="15.85546875" style="241" customWidth="1"/>
    <col min="5890" max="5891" width="10.5703125" style="241" customWidth="1"/>
    <col min="5892" max="5892" width="9.85546875" style="241" customWidth="1"/>
    <col min="5893" max="5893" width="9.28515625" style="241" customWidth="1"/>
    <col min="5894" max="5894" width="73.7109375" style="241" customWidth="1"/>
    <col min="5895" max="5895" width="22.7109375" style="241" customWidth="1"/>
    <col min="5896" max="5898" width="22" style="241" customWidth="1"/>
    <col min="5899" max="5899" width="22.7109375" style="241" customWidth="1"/>
    <col min="5900" max="5900" width="14" style="241" customWidth="1"/>
    <col min="5901" max="5901" width="14.5703125" style="241" customWidth="1"/>
    <col min="5902" max="5902" width="14" style="241" customWidth="1"/>
    <col min="5903" max="6144" width="9.140625" style="241"/>
    <col min="6145" max="6145" width="15.85546875" style="241" customWidth="1"/>
    <col min="6146" max="6147" width="10.5703125" style="241" customWidth="1"/>
    <col min="6148" max="6148" width="9.85546875" style="241" customWidth="1"/>
    <col min="6149" max="6149" width="9.28515625" style="241" customWidth="1"/>
    <col min="6150" max="6150" width="73.7109375" style="241" customWidth="1"/>
    <col min="6151" max="6151" width="22.7109375" style="241" customWidth="1"/>
    <col min="6152" max="6154" width="22" style="241" customWidth="1"/>
    <col min="6155" max="6155" width="22.7109375" style="241" customWidth="1"/>
    <col min="6156" max="6156" width="14" style="241" customWidth="1"/>
    <col min="6157" max="6157" width="14.5703125" style="241" customWidth="1"/>
    <col min="6158" max="6158" width="14" style="241" customWidth="1"/>
    <col min="6159" max="6400" width="9.140625" style="241"/>
    <col min="6401" max="6401" width="15.85546875" style="241" customWidth="1"/>
    <col min="6402" max="6403" width="10.5703125" style="241" customWidth="1"/>
    <col min="6404" max="6404" width="9.85546875" style="241" customWidth="1"/>
    <col min="6405" max="6405" width="9.28515625" style="241" customWidth="1"/>
    <col min="6406" max="6406" width="73.7109375" style="241" customWidth="1"/>
    <col min="6407" max="6407" width="22.7109375" style="241" customWidth="1"/>
    <col min="6408" max="6410" width="22" style="241" customWidth="1"/>
    <col min="6411" max="6411" width="22.7109375" style="241" customWidth="1"/>
    <col min="6412" max="6412" width="14" style="241" customWidth="1"/>
    <col min="6413" max="6413" width="14.5703125" style="241" customWidth="1"/>
    <col min="6414" max="6414" width="14" style="241" customWidth="1"/>
    <col min="6415" max="6656" width="9.140625" style="241"/>
    <col min="6657" max="6657" width="15.85546875" style="241" customWidth="1"/>
    <col min="6658" max="6659" width="10.5703125" style="241" customWidth="1"/>
    <col min="6660" max="6660" width="9.85546875" style="241" customWidth="1"/>
    <col min="6661" max="6661" width="9.28515625" style="241" customWidth="1"/>
    <col min="6662" max="6662" width="73.7109375" style="241" customWidth="1"/>
    <col min="6663" max="6663" width="22.7109375" style="241" customWidth="1"/>
    <col min="6664" max="6666" width="22" style="241" customWidth="1"/>
    <col min="6667" max="6667" width="22.7109375" style="241" customWidth="1"/>
    <col min="6668" max="6668" width="14" style="241" customWidth="1"/>
    <col min="6669" max="6669" width="14.5703125" style="241" customWidth="1"/>
    <col min="6670" max="6670" width="14" style="241" customWidth="1"/>
    <col min="6671" max="6912" width="9.140625" style="241"/>
    <col min="6913" max="6913" width="15.85546875" style="241" customWidth="1"/>
    <col min="6914" max="6915" width="10.5703125" style="241" customWidth="1"/>
    <col min="6916" max="6916" width="9.85546875" style="241" customWidth="1"/>
    <col min="6917" max="6917" width="9.28515625" style="241" customWidth="1"/>
    <col min="6918" max="6918" width="73.7109375" style="241" customWidth="1"/>
    <col min="6919" max="6919" width="22.7109375" style="241" customWidth="1"/>
    <col min="6920" max="6922" width="22" style="241" customWidth="1"/>
    <col min="6923" max="6923" width="22.7109375" style="241" customWidth="1"/>
    <col min="6924" max="6924" width="14" style="241" customWidth="1"/>
    <col min="6925" max="6925" width="14.5703125" style="241" customWidth="1"/>
    <col min="6926" max="6926" width="14" style="241" customWidth="1"/>
    <col min="6927" max="7168" width="9.140625" style="241"/>
    <col min="7169" max="7169" width="15.85546875" style="241" customWidth="1"/>
    <col min="7170" max="7171" width="10.5703125" style="241" customWidth="1"/>
    <col min="7172" max="7172" width="9.85546875" style="241" customWidth="1"/>
    <col min="7173" max="7173" width="9.28515625" style="241" customWidth="1"/>
    <col min="7174" max="7174" width="73.7109375" style="241" customWidth="1"/>
    <col min="7175" max="7175" width="22.7109375" style="241" customWidth="1"/>
    <col min="7176" max="7178" width="22" style="241" customWidth="1"/>
    <col min="7179" max="7179" width="22.7109375" style="241" customWidth="1"/>
    <col min="7180" max="7180" width="14" style="241" customWidth="1"/>
    <col min="7181" max="7181" width="14.5703125" style="241" customWidth="1"/>
    <col min="7182" max="7182" width="14" style="241" customWidth="1"/>
    <col min="7183" max="7424" width="9.140625" style="241"/>
    <col min="7425" max="7425" width="15.85546875" style="241" customWidth="1"/>
    <col min="7426" max="7427" width="10.5703125" style="241" customWidth="1"/>
    <col min="7428" max="7428" width="9.85546875" style="241" customWidth="1"/>
    <col min="7429" max="7429" width="9.28515625" style="241" customWidth="1"/>
    <col min="7430" max="7430" width="73.7109375" style="241" customWidth="1"/>
    <col min="7431" max="7431" width="22.7109375" style="241" customWidth="1"/>
    <col min="7432" max="7434" width="22" style="241" customWidth="1"/>
    <col min="7435" max="7435" width="22.7109375" style="241" customWidth="1"/>
    <col min="7436" max="7436" width="14" style="241" customWidth="1"/>
    <col min="7437" max="7437" width="14.5703125" style="241" customWidth="1"/>
    <col min="7438" max="7438" width="14" style="241" customWidth="1"/>
    <col min="7439" max="7680" width="9.140625" style="241"/>
    <col min="7681" max="7681" width="15.85546875" style="241" customWidth="1"/>
    <col min="7682" max="7683" width="10.5703125" style="241" customWidth="1"/>
    <col min="7684" max="7684" width="9.85546875" style="241" customWidth="1"/>
    <col min="7685" max="7685" width="9.28515625" style="241" customWidth="1"/>
    <col min="7686" max="7686" width="73.7109375" style="241" customWidth="1"/>
    <col min="7687" max="7687" width="22.7109375" style="241" customWidth="1"/>
    <col min="7688" max="7690" width="22" style="241" customWidth="1"/>
    <col min="7691" max="7691" width="22.7109375" style="241" customWidth="1"/>
    <col min="7692" max="7692" width="14" style="241" customWidth="1"/>
    <col min="7693" max="7693" width="14.5703125" style="241" customWidth="1"/>
    <col min="7694" max="7694" width="14" style="241" customWidth="1"/>
    <col min="7695" max="7936" width="9.140625" style="241"/>
    <col min="7937" max="7937" width="15.85546875" style="241" customWidth="1"/>
    <col min="7938" max="7939" width="10.5703125" style="241" customWidth="1"/>
    <col min="7940" max="7940" width="9.85546875" style="241" customWidth="1"/>
    <col min="7941" max="7941" width="9.28515625" style="241" customWidth="1"/>
    <col min="7942" max="7942" width="73.7109375" style="241" customWidth="1"/>
    <col min="7943" max="7943" width="22.7109375" style="241" customWidth="1"/>
    <col min="7944" max="7946" width="22" style="241" customWidth="1"/>
    <col min="7947" max="7947" width="22.7109375" style="241" customWidth="1"/>
    <col min="7948" max="7948" width="14" style="241" customWidth="1"/>
    <col min="7949" max="7949" width="14.5703125" style="241" customWidth="1"/>
    <col min="7950" max="7950" width="14" style="241" customWidth="1"/>
    <col min="7951" max="8192" width="9.140625" style="241"/>
    <col min="8193" max="8193" width="15.85546875" style="241" customWidth="1"/>
    <col min="8194" max="8195" width="10.5703125" style="241" customWidth="1"/>
    <col min="8196" max="8196" width="9.85546875" style="241" customWidth="1"/>
    <col min="8197" max="8197" width="9.28515625" style="241" customWidth="1"/>
    <col min="8198" max="8198" width="73.7109375" style="241" customWidth="1"/>
    <col min="8199" max="8199" width="22.7109375" style="241" customWidth="1"/>
    <col min="8200" max="8202" width="22" style="241" customWidth="1"/>
    <col min="8203" max="8203" width="22.7109375" style="241" customWidth="1"/>
    <col min="8204" max="8204" width="14" style="241" customWidth="1"/>
    <col min="8205" max="8205" width="14.5703125" style="241" customWidth="1"/>
    <col min="8206" max="8206" width="14" style="241" customWidth="1"/>
    <col min="8207" max="8448" width="9.140625" style="241"/>
    <col min="8449" max="8449" width="15.85546875" style="241" customWidth="1"/>
    <col min="8450" max="8451" width="10.5703125" style="241" customWidth="1"/>
    <col min="8452" max="8452" width="9.85546875" style="241" customWidth="1"/>
    <col min="8453" max="8453" width="9.28515625" style="241" customWidth="1"/>
    <col min="8454" max="8454" width="73.7109375" style="241" customWidth="1"/>
    <col min="8455" max="8455" width="22.7109375" style="241" customWidth="1"/>
    <col min="8456" max="8458" width="22" style="241" customWidth="1"/>
    <col min="8459" max="8459" width="22.7109375" style="241" customWidth="1"/>
    <col min="8460" max="8460" width="14" style="241" customWidth="1"/>
    <col min="8461" max="8461" width="14.5703125" style="241" customWidth="1"/>
    <col min="8462" max="8462" width="14" style="241" customWidth="1"/>
    <col min="8463" max="8704" width="9.140625" style="241"/>
    <col min="8705" max="8705" width="15.85546875" style="241" customWidth="1"/>
    <col min="8706" max="8707" width="10.5703125" style="241" customWidth="1"/>
    <col min="8708" max="8708" width="9.85546875" style="241" customWidth="1"/>
    <col min="8709" max="8709" width="9.28515625" style="241" customWidth="1"/>
    <col min="8710" max="8710" width="73.7109375" style="241" customWidth="1"/>
    <col min="8711" max="8711" width="22.7109375" style="241" customWidth="1"/>
    <col min="8712" max="8714" width="22" style="241" customWidth="1"/>
    <col min="8715" max="8715" width="22.7109375" style="241" customWidth="1"/>
    <col min="8716" max="8716" width="14" style="241" customWidth="1"/>
    <col min="8717" max="8717" width="14.5703125" style="241" customWidth="1"/>
    <col min="8718" max="8718" width="14" style="241" customWidth="1"/>
    <col min="8719" max="8960" width="9.140625" style="241"/>
    <col min="8961" max="8961" width="15.85546875" style="241" customWidth="1"/>
    <col min="8962" max="8963" width="10.5703125" style="241" customWidth="1"/>
    <col min="8964" max="8964" width="9.85546875" style="241" customWidth="1"/>
    <col min="8965" max="8965" width="9.28515625" style="241" customWidth="1"/>
    <col min="8966" max="8966" width="73.7109375" style="241" customWidth="1"/>
    <col min="8967" max="8967" width="22.7109375" style="241" customWidth="1"/>
    <col min="8968" max="8970" width="22" style="241" customWidth="1"/>
    <col min="8971" max="8971" width="22.7109375" style="241" customWidth="1"/>
    <col min="8972" max="8972" width="14" style="241" customWidth="1"/>
    <col min="8973" max="8973" width="14.5703125" style="241" customWidth="1"/>
    <col min="8974" max="8974" width="14" style="241" customWidth="1"/>
    <col min="8975" max="9216" width="9.140625" style="241"/>
    <col min="9217" max="9217" width="15.85546875" style="241" customWidth="1"/>
    <col min="9218" max="9219" width="10.5703125" style="241" customWidth="1"/>
    <col min="9220" max="9220" width="9.85546875" style="241" customWidth="1"/>
    <col min="9221" max="9221" width="9.28515625" style="241" customWidth="1"/>
    <col min="9222" max="9222" width="73.7109375" style="241" customWidth="1"/>
    <col min="9223" max="9223" width="22.7109375" style="241" customWidth="1"/>
    <col min="9224" max="9226" width="22" style="241" customWidth="1"/>
    <col min="9227" max="9227" width="22.7109375" style="241" customWidth="1"/>
    <col min="9228" max="9228" width="14" style="241" customWidth="1"/>
    <col min="9229" max="9229" width="14.5703125" style="241" customWidth="1"/>
    <col min="9230" max="9230" width="14" style="241" customWidth="1"/>
    <col min="9231" max="9472" width="9.140625" style="241"/>
    <col min="9473" max="9473" width="15.85546875" style="241" customWidth="1"/>
    <col min="9474" max="9475" width="10.5703125" style="241" customWidth="1"/>
    <col min="9476" max="9476" width="9.85546875" style="241" customWidth="1"/>
    <col min="9477" max="9477" width="9.28515625" style="241" customWidth="1"/>
    <col min="9478" max="9478" width="73.7109375" style="241" customWidth="1"/>
    <col min="9479" max="9479" width="22.7109375" style="241" customWidth="1"/>
    <col min="9480" max="9482" width="22" style="241" customWidth="1"/>
    <col min="9483" max="9483" width="22.7109375" style="241" customWidth="1"/>
    <col min="9484" max="9484" width="14" style="241" customWidth="1"/>
    <col min="9485" max="9485" width="14.5703125" style="241" customWidth="1"/>
    <col min="9486" max="9486" width="14" style="241" customWidth="1"/>
    <col min="9487" max="9728" width="9.140625" style="241"/>
    <col min="9729" max="9729" width="15.85546875" style="241" customWidth="1"/>
    <col min="9730" max="9731" width="10.5703125" style="241" customWidth="1"/>
    <col min="9732" max="9732" width="9.85546875" style="241" customWidth="1"/>
    <col min="9733" max="9733" width="9.28515625" style="241" customWidth="1"/>
    <col min="9734" max="9734" width="73.7109375" style="241" customWidth="1"/>
    <col min="9735" max="9735" width="22.7109375" style="241" customWidth="1"/>
    <col min="9736" max="9738" width="22" style="241" customWidth="1"/>
    <col min="9739" max="9739" width="22.7109375" style="241" customWidth="1"/>
    <col min="9740" max="9740" width="14" style="241" customWidth="1"/>
    <col min="9741" max="9741" width="14.5703125" style="241" customWidth="1"/>
    <col min="9742" max="9742" width="14" style="241" customWidth="1"/>
    <col min="9743" max="9984" width="9.140625" style="241"/>
    <col min="9985" max="9985" width="15.85546875" style="241" customWidth="1"/>
    <col min="9986" max="9987" width="10.5703125" style="241" customWidth="1"/>
    <col min="9988" max="9988" width="9.85546875" style="241" customWidth="1"/>
    <col min="9989" max="9989" width="9.28515625" style="241" customWidth="1"/>
    <col min="9990" max="9990" width="73.7109375" style="241" customWidth="1"/>
    <col min="9991" max="9991" width="22.7109375" style="241" customWidth="1"/>
    <col min="9992" max="9994" width="22" style="241" customWidth="1"/>
    <col min="9995" max="9995" width="22.7109375" style="241" customWidth="1"/>
    <col min="9996" max="9996" width="14" style="241" customWidth="1"/>
    <col min="9997" max="9997" width="14.5703125" style="241" customWidth="1"/>
    <col min="9998" max="9998" width="14" style="241" customWidth="1"/>
    <col min="9999" max="10240" width="9.140625" style="241"/>
    <col min="10241" max="10241" width="15.85546875" style="241" customWidth="1"/>
    <col min="10242" max="10243" width="10.5703125" style="241" customWidth="1"/>
    <col min="10244" max="10244" width="9.85546875" style="241" customWidth="1"/>
    <col min="10245" max="10245" width="9.28515625" style="241" customWidth="1"/>
    <col min="10246" max="10246" width="73.7109375" style="241" customWidth="1"/>
    <col min="10247" max="10247" width="22.7109375" style="241" customWidth="1"/>
    <col min="10248" max="10250" width="22" style="241" customWidth="1"/>
    <col min="10251" max="10251" width="22.7109375" style="241" customWidth="1"/>
    <col min="10252" max="10252" width="14" style="241" customWidth="1"/>
    <col min="10253" max="10253" width="14.5703125" style="241" customWidth="1"/>
    <col min="10254" max="10254" width="14" style="241" customWidth="1"/>
    <col min="10255" max="10496" width="9.140625" style="241"/>
    <col min="10497" max="10497" width="15.85546875" style="241" customWidth="1"/>
    <col min="10498" max="10499" width="10.5703125" style="241" customWidth="1"/>
    <col min="10500" max="10500" width="9.85546875" style="241" customWidth="1"/>
    <col min="10501" max="10501" width="9.28515625" style="241" customWidth="1"/>
    <col min="10502" max="10502" width="73.7109375" style="241" customWidth="1"/>
    <col min="10503" max="10503" width="22.7109375" style="241" customWidth="1"/>
    <col min="10504" max="10506" width="22" style="241" customWidth="1"/>
    <col min="10507" max="10507" width="22.7109375" style="241" customWidth="1"/>
    <col min="10508" max="10508" width="14" style="241" customWidth="1"/>
    <col min="10509" max="10509" width="14.5703125" style="241" customWidth="1"/>
    <col min="10510" max="10510" width="14" style="241" customWidth="1"/>
    <col min="10511" max="10752" width="9.140625" style="241"/>
    <col min="10753" max="10753" width="15.85546875" style="241" customWidth="1"/>
    <col min="10754" max="10755" width="10.5703125" style="241" customWidth="1"/>
    <col min="10756" max="10756" width="9.85546875" style="241" customWidth="1"/>
    <col min="10757" max="10757" width="9.28515625" style="241" customWidth="1"/>
    <col min="10758" max="10758" width="73.7109375" style="241" customWidth="1"/>
    <col min="10759" max="10759" width="22.7109375" style="241" customWidth="1"/>
    <col min="10760" max="10762" width="22" style="241" customWidth="1"/>
    <col min="10763" max="10763" width="22.7109375" style="241" customWidth="1"/>
    <col min="10764" max="10764" width="14" style="241" customWidth="1"/>
    <col min="10765" max="10765" width="14.5703125" style="241" customWidth="1"/>
    <col min="10766" max="10766" width="14" style="241" customWidth="1"/>
    <col min="10767" max="11008" width="9.140625" style="241"/>
    <col min="11009" max="11009" width="15.85546875" style="241" customWidth="1"/>
    <col min="11010" max="11011" width="10.5703125" style="241" customWidth="1"/>
    <col min="11012" max="11012" width="9.85546875" style="241" customWidth="1"/>
    <col min="11013" max="11013" width="9.28515625" style="241" customWidth="1"/>
    <col min="11014" max="11014" width="73.7109375" style="241" customWidth="1"/>
    <col min="11015" max="11015" width="22.7109375" style="241" customWidth="1"/>
    <col min="11016" max="11018" width="22" style="241" customWidth="1"/>
    <col min="11019" max="11019" width="22.7109375" style="241" customWidth="1"/>
    <col min="11020" max="11020" width="14" style="241" customWidth="1"/>
    <col min="11021" max="11021" width="14.5703125" style="241" customWidth="1"/>
    <col min="11022" max="11022" width="14" style="241" customWidth="1"/>
    <col min="11023" max="11264" width="9.140625" style="241"/>
    <col min="11265" max="11265" width="15.85546875" style="241" customWidth="1"/>
    <col min="11266" max="11267" width="10.5703125" style="241" customWidth="1"/>
    <col min="11268" max="11268" width="9.85546875" style="241" customWidth="1"/>
    <col min="11269" max="11269" width="9.28515625" style="241" customWidth="1"/>
    <col min="11270" max="11270" width="73.7109375" style="241" customWidth="1"/>
    <col min="11271" max="11271" width="22.7109375" style="241" customWidth="1"/>
    <col min="11272" max="11274" width="22" style="241" customWidth="1"/>
    <col min="11275" max="11275" width="22.7109375" style="241" customWidth="1"/>
    <col min="11276" max="11276" width="14" style="241" customWidth="1"/>
    <col min="11277" max="11277" width="14.5703125" style="241" customWidth="1"/>
    <col min="11278" max="11278" width="14" style="241" customWidth="1"/>
    <col min="11279" max="11520" width="9.140625" style="241"/>
    <col min="11521" max="11521" width="15.85546875" style="241" customWidth="1"/>
    <col min="11522" max="11523" width="10.5703125" style="241" customWidth="1"/>
    <col min="11524" max="11524" width="9.85546875" style="241" customWidth="1"/>
    <col min="11525" max="11525" width="9.28515625" style="241" customWidth="1"/>
    <col min="11526" max="11526" width="73.7109375" style="241" customWidth="1"/>
    <col min="11527" max="11527" width="22.7109375" style="241" customWidth="1"/>
    <col min="11528" max="11530" width="22" style="241" customWidth="1"/>
    <col min="11531" max="11531" width="22.7109375" style="241" customWidth="1"/>
    <col min="11532" max="11532" width="14" style="241" customWidth="1"/>
    <col min="11533" max="11533" width="14.5703125" style="241" customWidth="1"/>
    <col min="11534" max="11534" width="14" style="241" customWidth="1"/>
    <col min="11535" max="11776" width="9.140625" style="241"/>
    <col min="11777" max="11777" width="15.85546875" style="241" customWidth="1"/>
    <col min="11778" max="11779" width="10.5703125" style="241" customWidth="1"/>
    <col min="11780" max="11780" width="9.85546875" style="241" customWidth="1"/>
    <col min="11781" max="11781" width="9.28515625" style="241" customWidth="1"/>
    <col min="11782" max="11782" width="73.7109375" style="241" customWidth="1"/>
    <col min="11783" max="11783" width="22.7109375" style="241" customWidth="1"/>
    <col min="11784" max="11786" width="22" style="241" customWidth="1"/>
    <col min="11787" max="11787" width="22.7109375" style="241" customWidth="1"/>
    <col min="11788" max="11788" width="14" style="241" customWidth="1"/>
    <col min="11789" max="11789" width="14.5703125" style="241" customWidth="1"/>
    <col min="11790" max="11790" width="14" style="241" customWidth="1"/>
    <col min="11791" max="12032" width="9.140625" style="241"/>
    <col min="12033" max="12033" width="15.85546875" style="241" customWidth="1"/>
    <col min="12034" max="12035" width="10.5703125" style="241" customWidth="1"/>
    <col min="12036" max="12036" width="9.85546875" style="241" customWidth="1"/>
    <col min="12037" max="12037" width="9.28515625" style="241" customWidth="1"/>
    <col min="12038" max="12038" width="73.7109375" style="241" customWidth="1"/>
    <col min="12039" max="12039" width="22.7109375" style="241" customWidth="1"/>
    <col min="12040" max="12042" width="22" style="241" customWidth="1"/>
    <col min="12043" max="12043" width="22.7109375" style="241" customWidth="1"/>
    <col min="12044" max="12044" width="14" style="241" customWidth="1"/>
    <col min="12045" max="12045" width="14.5703125" style="241" customWidth="1"/>
    <col min="12046" max="12046" width="14" style="241" customWidth="1"/>
    <col min="12047" max="12288" width="9.140625" style="241"/>
    <col min="12289" max="12289" width="15.85546875" style="241" customWidth="1"/>
    <col min="12290" max="12291" width="10.5703125" style="241" customWidth="1"/>
    <col min="12292" max="12292" width="9.85546875" style="241" customWidth="1"/>
    <col min="12293" max="12293" width="9.28515625" style="241" customWidth="1"/>
    <col min="12294" max="12294" width="73.7109375" style="241" customWidth="1"/>
    <col min="12295" max="12295" width="22.7109375" style="241" customWidth="1"/>
    <col min="12296" max="12298" width="22" style="241" customWidth="1"/>
    <col min="12299" max="12299" width="22.7109375" style="241" customWidth="1"/>
    <col min="12300" max="12300" width="14" style="241" customWidth="1"/>
    <col min="12301" max="12301" width="14.5703125" style="241" customWidth="1"/>
    <col min="12302" max="12302" width="14" style="241" customWidth="1"/>
    <col min="12303" max="12544" width="9.140625" style="241"/>
    <col min="12545" max="12545" width="15.85546875" style="241" customWidth="1"/>
    <col min="12546" max="12547" width="10.5703125" style="241" customWidth="1"/>
    <col min="12548" max="12548" width="9.85546875" style="241" customWidth="1"/>
    <col min="12549" max="12549" width="9.28515625" style="241" customWidth="1"/>
    <col min="12550" max="12550" width="73.7109375" style="241" customWidth="1"/>
    <col min="12551" max="12551" width="22.7109375" style="241" customWidth="1"/>
    <col min="12552" max="12554" width="22" style="241" customWidth="1"/>
    <col min="12555" max="12555" width="22.7109375" style="241" customWidth="1"/>
    <col min="12556" max="12556" width="14" style="241" customWidth="1"/>
    <col min="12557" max="12557" width="14.5703125" style="241" customWidth="1"/>
    <col min="12558" max="12558" width="14" style="241" customWidth="1"/>
    <col min="12559" max="12800" width="9.140625" style="241"/>
    <col min="12801" max="12801" width="15.85546875" style="241" customWidth="1"/>
    <col min="12802" max="12803" width="10.5703125" style="241" customWidth="1"/>
    <col min="12804" max="12804" width="9.85546875" style="241" customWidth="1"/>
    <col min="12805" max="12805" width="9.28515625" style="241" customWidth="1"/>
    <col min="12806" max="12806" width="73.7109375" style="241" customWidth="1"/>
    <col min="12807" max="12807" width="22.7109375" style="241" customWidth="1"/>
    <col min="12808" max="12810" width="22" style="241" customWidth="1"/>
    <col min="12811" max="12811" width="22.7109375" style="241" customWidth="1"/>
    <col min="12812" max="12812" width="14" style="241" customWidth="1"/>
    <col min="12813" max="12813" width="14.5703125" style="241" customWidth="1"/>
    <col min="12814" max="12814" width="14" style="241" customWidth="1"/>
    <col min="12815" max="13056" width="9.140625" style="241"/>
    <col min="13057" max="13057" width="15.85546875" style="241" customWidth="1"/>
    <col min="13058" max="13059" width="10.5703125" style="241" customWidth="1"/>
    <col min="13060" max="13060" width="9.85546875" style="241" customWidth="1"/>
    <col min="13061" max="13061" width="9.28515625" style="241" customWidth="1"/>
    <col min="13062" max="13062" width="73.7109375" style="241" customWidth="1"/>
    <col min="13063" max="13063" width="22.7109375" style="241" customWidth="1"/>
    <col min="13064" max="13066" width="22" style="241" customWidth="1"/>
    <col min="13067" max="13067" width="22.7109375" style="241" customWidth="1"/>
    <col min="13068" max="13068" width="14" style="241" customWidth="1"/>
    <col min="13069" max="13069" width="14.5703125" style="241" customWidth="1"/>
    <col min="13070" max="13070" width="14" style="241" customWidth="1"/>
    <col min="13071" max="13312" width="9.140625" style="241"/>
    <col min="13313" max="13313" width="15.85546875" style="241" customWidth="1"/>
    <col min="13314" max="13315" width="10.5703125" style="241" customWidth="1"/>
    <col min="13316" max="13316" width="9.85546875" style="241" customWidth="1"/>
    <col min="13317" max="13317" width="9.28515625" style="241" customWidth="1"/>
    <col min="13318" max="13318" width="73.7109375" style="241" customWidth="1"/>
    <col min="13319" max="13319" width="22.7109375" style="241" customWidth="1"/>
    <col min="13320" max="13322" width="22" style="241" customWidth="1"/>
    <col min="13323" max="13323" width="22.7109375" style="241" customWidth="1"/>
    <col min="13324" max="13324" width="14" style="241" customWidth="1"/>
    <col min="13325" max="13325" width="14.5703125" style="241" customWidth="1"/>
    <col min="13326" max="13326" width="14" style="241" customWidth="1"/>
    <col min="13327" max="13568" width="9.140625" style="241"/>
    <col min="13569" max="13569" width="15.85546875" style="241" customWidth="1"/>
    <col min="13570" max="13571" width="10.5703125" style="241" customWidth="1"/>
    <col min="13572" max="13572" width="9.85546875" style="241" customWidth="1"/>
    <col min="13573" max="13573" width="9.28515625" style="241" customWidth="1"/>
    <col min="13574" max="13574" width="73.7109375" style="241" customWidth="1"/>
    <col min="13575" max="13575" width="22.7109375" style="241" customWidth="1"/>
    <col min="13576" max="13578" width="22" style="241" customWidth="1"/>
    <col min="13579" max="13579" width="22.7109375" style="241" customWidth="1"/>
    <col min="13580" max="13580" width="14" style="241" customWidth="1"/>
    <col min="13581" max="13581" width="14.5703125" style="241" customWidth="1"/>
    <col min="13582" max="13582" width="14" style="241" customWidth="1"/>
    <col min="13583" max="13824" width="9.140625" style="241"/>
    <col min="13825" max="13825" width="15.85546875" style="241" customWidth="1"/>
    <col min="13826" max="13827" width="10.5703125" style="241" customWidth="1"/>
    <col min="13828" max="13828" width="9.85546875" style="241" customWidth="1"/>
    <col min="13829" max="13829" width="9.28515625" style="241" customWidth="1"/>
    <col min="13830" max="13830" width="73.7109375" style="241" customWidth="1"/>
    <col min="13831" max="13831" width="22.7109375" style="241" customWidth="1"/>
    <col min="13832" max="13834" width="22" style="241" customWidth="1"/>
    <col min="13835" max="13835" width="22.7109375" style="241" customWidth="1"/>
    <col min="13836" max="13836" width="14" style="241" customWidth="1"/>
    <col min="13837" max="13837" width="14.5703125" style="241" customWidth="1"/>
    <col min="13838" max="13838" width="14" style="241" customWidth="1"/>
    <col min="13839" max="14080" width="9.140625" style="241"/>
    <col min="14081" max="14081" width="15.85546875" style="241" customWidth="1"/>
    <col min="14082" max="14083" width="10.5703125" style="241" customWidth="1"/>
    <col min="14084" max="14084" width="9.85546875" style="241" customWidth="1"/>
    <col min="14085" max="14085" width="9.28515625" style="241" customWidth="1"/>
    <col min="14086" max="14086" width="73.7109375" style="241" customWidth="1"/>
    <col min="14087" max="14087" width="22.7109375" style="241" customWidth="1"/>
    <col min="14088" max="14090" width="22" style="241" customWidth="1"/>
    <col min="14091" max="14091" width="22.7109375" style="241" customWidth="1"/>
    <col min="14092" max="14092" width="14" style="241" customWidth="1"/>
    <col min="14093" max="14093" width="14.5703125" style="241" customWidth="1"/>
    <col min="14094" max="14094" width="14" style="241" customWidth="1"/>
    <col min="14095" max="14336" width="9.140625" style="241"/>
    <col min="14337" max="14337" width="15.85546875" style="241" customWidth="1"/>
    <col min="14338" max="14339" width="10.5703125" style="241" customWidth="1"/>
    <col min="14340" max="14340" width="9.85546875" style="241" customWidth="1"/>
    <col min="14341" max="14341" width="9.28515625" style="241" customWidth="1"/>
    <col min="14342" max="14342" width="73.7109375" style="241" customWidth="1"/>
    <col min="14343" max="14343" width="22.7109375" style="241" customWidth="1"/>
    <col min="14344" max="14346" width="22" style="241" customWidth="1"/>
    <col min="14347" max="14347" width="22.7109375" style="241" customWidth="1"/>
    <col min="14348" max="14348" width="14" style="241" customWidth="1"/>
    <col min="14349" max="14349" width="14.5703125" style="241" customWidth="1"/>
    <col min="14350" max="14350" width="14" style="241" customWidth="1"/>
    <col min="14351" max="14592" width="9.140625" style="241"/>
    <col min="14593" max="14593" width="15.85546875" style="241" customWidth="1"/>
    <col min="14594" max="14595" width="10.5703125" style="241" customWidth="1"/>
    <col min="14596" max="14596" width="9.85546875" style="241" customWidth="1"/>
    <col min="14597" max="14597" width="9.28515625" style="241" customWidth="1"/>
    <col min="14598" max="14598" width="73.7109375" style="241" customWidth="1"/>
    <col min="14599" max="14599" width="22.7109375" style="241" customWidth="1"/>
    <col min="14600" max="14602" width="22" style="241" customWidth="1"/>
    <col min="14603" max="14603" width="22.7109375" style="241" customWidth="1"/>
    <col min="14604" max="14604" width="14" style="241" customWidth="1"/>
    <col min="14605" max="14605" width="14.5703125" style="241" customWidth="1"/>
    <col min="14606" max="14606" width="14" style="241" customWidth="1"/>
    <col min="14607" max="14848" width="9.140625" style="241"/>
    <col min="14849" max="14849" width="15.85546875" style="241" customWidth="1"/>
    <col min="14850" max="14851" width="10.5703125" style="241" customWidth="1"/>
    <col min="14852" max="14852" width="9.85546875" style="241" customWidth="1"/>
    <col min="14853" max="14853" width="9.28515625" style="241" customWidth="1"/>
    <col min="14854" max="14854" width="73.7109375" style="241" customWidth="1"/>
    <col min="14855" max="14855" width="22.7109375" style="241" customWidth="1"/>
    <col min="14856" max="14858" width="22" style="241" customWidth="1"/>
    <col min="14859" max="14859" width="22.7109375" style="241" customWidth="1"/>
    <col min="14860" max="14860" width="14" style="241" customWidth="1"/>
    <col min="14861" max="14861" width="14.5703125" style="241" customWidth="1"/>
    <col min="14862" max="14862" width="14" style="241" customWidth="1"/>
    <col min="14863" max="15104" width="9.140625" style="241"/>
    <col min="15105" max="15105" width="15.85546875" style="241" customWidth="1"/>
    <col min="15106" max="15107" width="10.5703125" style="241" customWidth="1"/>
    <col min="15108" max="15108" width="9.85546875" style="241" customWidth="1"/>
    <col min="15109" max="15109" width="9.28515625" style="241" customWidth="1"/>
    <col min="15110" max="15110" width="73.7109375" style="241" customWidth="1"/>
    <col min="15111" max="15111" width="22.7109375" style="241" customWidth="1"/>
    <col min="15112" max="15114" width="22" style="241" customWidth="1"/>
    <col min="15115" max="15115" width="22.7109375" style="241" customWidth="1"/>
    <col min="15116" max="15116" width="14" style="241" customWidth="1"/>
    <col min="15117" max="15117" width="14.5703125" style="241" customWidth="1"/>
    <col min="15118" max="15118" width="14" style="241" customWidth="1"/>
    <col min="15119" max="15360" width="9.140625" style="241"/>
    <col min="15361" max="15361" width="15.85546875" style="241" customWidth="1"/>
    <col min="15362" max="15363" width="10.5703125" style="241" customWidth="1"/>
    <col min="15364" max="15364" width="9.85546875" style="241" customWidth="1"/>
    <col min="15365" max="15365" width="9.28515625" style="241" customWidth="1"/>
    <col min="15366" max="15366" width="73.7109375" style="241" customWidth="1"/>
    <col min="15367" max="15367" width="22.7109375" style="241" customWidth="1"/>
    <col min="15368" max="15370" width="22" style="241" customWidth="1"/>
    <col min="15371" max="15371" width="22.7109375" style="241" customWidth="1"/>
    <col min="15372" max="15372" width="14" style="241" customWidth="1"/>
    <col min="15373" max="15373" width="14.5703125" style="241" customWidth="1"/>
    <col min="15374" max="15374" width="14" style="241" customWidth="1"/>
    <col min="15375" max="15616" width="9.140625" style="241"/>
    <col min="15617" max="15617" width="15.85546875" style="241" customWidth="1"/>
    <col min="15618" max="15619" width="10.5703125" style="241" customWidth="1"/>
    <col min="15620" max="15620" width="9.85546875" style="241" customWidth="1"/>
    <col min="15621" max="15621" width="9.28515625" style="241" customWidth="1"/>
    <col min="15622" max="15622" width="73.7109375" style="241" customWidth="1"/>
    <col min="15623" max="15623" width="22.7109375" style="241" customWidth="1"/>
    <col min="15624" max="15626" width="22" style="241" customWidth="1"/>
    <col min="15627" max="15627" width="22.7109375" style="241" customWidth="1"/>
    <col min="15628" max="15628" width="14" style="241" customWidth="1"/>
    <col min="15629" max="15629" width="14.5703125" style="241" customWidth="1"/>
    <col min="15630" max="15630" width="14" style="241" customWidth="1"/>
    <col min="15631" max="15872" width="9.140625" style="241"/>
    <col min="15873" max="15873" width="15.85546875" style="241" customWidth="1"/>
    <col min="15874" max="15875" width="10.5703125" style="241" customWidth="1"/>
    <col min="15876" max="15876" width="9.85546875" style="241" customWidth="1"/>
    <col min="15877" max="15877" width="9.28515625" style="241" customWidth="1"/>
    <col min="15878" max="15878" width="73.7109375" style="241" customWidth="1"/>
    <col min="15879" max="15879" width="22.7109375" style="241" customWidth="1"/>
    <col min="15880" max="15882" width="22" style="241" customWidth="1"/>
    <col min="15883" max="15883" width="22.7109375" style="241" customWidth="1"/>
    <col min="15884" max="15884" width="14" style="241" customWidth="1"/>
    <col min="15885" max="15885" width="14.5703125" style="241" customWidth="1"/>
    <col min="15886" max="15886" width="14" style="241" customWidth="1"/>
    <col min="15887" max="16128" width="9.140625" style="241"/>
    <col min="16129" max="16129" width="15.85546875" style="241" customWidth="1"/>
    <col min="16130" max="16131" width="10.5703125" style="241" customWidth="1"/>
    <col min="16132" max="16132" width="9.85546875" style="241" customWidth="1"/>
    <col min="16133" max="16133" width="9.28515625" style="241" customWidth="1"/>
    <col min="16134" max="16134" width="73.7109375" style="241" customWidth="1"/>
    <col min="16135" max="16135" width="22.7109375" style="241" customWidth="1"/>
    <col min="16136" max="16138" width="22" style="241" customWidth="1"/>
    <col min="16139" max="16139" width="22.7109375" style="241" customWidth="1"/>
    <col min="16140" max="16140" width="14" style="241" customWidth="1"/>
    <col min="16141" max="16141" width="14.5703125" style="241" customWidth="1"/>
    <col min="16142" max="16142" width="14" style="241" customWidth="1"/>
    <col min="16143" max="16384" width="9.140625" style="241"/>
  </cols>
  <sheetData>
    <row r="1" spans="1:14" ht="15" x14ac:dyDescent="0.2">
      <c r="G1" s="242"/>
      <c r="H1" s="242"/>
      <c r="I1" s="242"/>
      <c r="J1" s="242"/>
      <c r="L1" s="242"/>
    </row>
    <row r="3" spans="1:14" ht="23.25" x14ac:dyDescent="0.35">
      <c r="A3" s="244" t="s">
        <v>418</v>
      </c>
      <c r="B3" s="245"/>
      <c r="C3" s="245"/>
      <c r="D3" s="245"/>
      <c r="E3" s="245"/>
      <c r="F3" s="245"/>
      <c r="G3" s="245"/>
      <c r="H3" s="245"/>
      <c r="I3" s="245"/>
      <c r="J3" s="245"/>
      <c r="K3" s="247"/>
      <c r="L3" s="247"/>
      <c r="M3" s="247"/>
      <c r="N3" s="247"/>
    </row>
    <row r="4" spans="1:14" ht="24.75" customHeight="1" x14ac:dyDescent="0.25">
      <c r="A4" s="244"/>
      <c r="B4" s="244"/>
      <c r="C4" s="244"/>
      <c r="D4" s="244"/>
      <c r="E4" s="248"/>
      <c r="F4" s="248"/>
      <c r="G4" s="247"/>
      <c r="H4" s="247"/>
      <c r="I4" s="247"/>
      <c r="J4" s="247"/>
      <c r="K4" s="247"/>
    </row>
    <row r="5" spans="1:14" ht="15.75" thickBot="1" x14ac:dyDescent="0.25">
      <c r="B5" s="249"/>
      <c r="C5" s="249"/>
      <c r="G5" s="250"/>
      <c r="H5" s="250"/>
      <c r="I5" s="250"/>
      <c r="J5" s="250"/>
      <c r="K5" s="242"/>
      <c r="L5" s="251"/>
      <c r="M5" s="251"/>
      <c r="N5" s="251" t="s">
        <v>169</v>
      </c>
    </row>
    <row r="6" spans="1:14" ht="24" customHeight="1" x14ac:dyDescent="0.25">
      <c r="A6" s="252" t="s">
        <v>236</v>
      </c>
      <c r="B6" s="253" t="s">
        <v>237</v>
      </c>
      <c r="C6" s="254"/>
      <c r="D6" s="254"/>
      <c r="E6" s="255"/>
      <c r="F6" s="256" t="s">
        <v>238</v>
      </c>
      <c r="G6" s="256" t="s">
        <v>219</v>
      </c>
      <c r="H6" s="256" t="s">
        <v>190</v>
      </c>
      <c r="I6" s="256" t="s">
        <v>190</v>
      </c>
      <c r="J6" s="385" t="s">
        <v>223</v>
      </c>
      <c r="K6" s="385" t="s">
        <v>223</v>
      </c>
      <c r="L6" s="256" t="s">
        <v>239</v>
      </c>
      <c r="M6" s="256" t="s">
        <v>239</v>
      </c>
      <c r="N6" s="256" t="s">
        <v>239</v>
      </c>
    </row>
    <row r="7" spans="1:14" ht="17.25" customHeight="1" x14ac:dyDescent="0.25">
      <c r="A7" s="258" t="s">
        <v>240</v>
      </c>
      <c r="B7" s="259" t="s">
        <v>241</v>
      </c>
      <c r="C7" s="260" t="s">
        <v>242</v>
      </c>
      <c r="D7" s="261" t="s">
        <v>243</v>
      </c>
      <c r="E7" s="262" t="s">
        <v>244</v>
      </c>
      <c r="F7" s="263"/>
      <c r="G7" s="264" t="s">
        <v>191</v>
      </c>
      <c r="H7" s="264" t="s">
        <v>245</v>
      </c>
      <c r="I7" s="264" t="s">
        <v>225</v>
      </c>
      <c r="J7" s="386" t="s">
        <v>246</v>
      </c>
      <c r="K7" s="386" t="s">
        <v>419</v>
      </c>
      <c r="L7" s="264" t="s">
        <v>248</v>
      </c>
      <c r="M7" s="264" t="s">
        <v>248</v>
      </c>
      <c r="N7" s="264" t="s">
        <v>248</v>
      </c>
    </row>
    <row r="8" spans="1:14" ht="15" x14ac:dyDescent="0.25">
      <c r="A8" s="266" t="s">
        <v>249</v>
      </c>
      <c r="B8" s="267" t="s">
        <v>250</v>
      </c>
      <c r="C8" s="260"/>
      <c r="D8" s="260"/>
      <c r="E8" s="268" t="s">
        <v>251</v>
      </c>
      <c r="F8" s="269"/>
      <c r="G8" s="264" t="s">
        <v>232</v>
      </c>
      <c r="H8" s="270" t="s">
        <v>252</v>
      </c>
      <c r="I8" s="264" t="s">
        <v>253</v>
      </c>
      <c r="J8" s="386" t="s">
        <v>254</v>
      </c>
      <c r="K8" s="386"/>
      <c r="L8" s="271" t="s">
        <v>782</v>
      </c>
      <c r="M8" s="271" t="s">
        <v>783</v>
      </c>
      <c r="N8" s="271" t="s">
        <v>784</v>
      </c>
    </row>
    <row r="9" spans="1:14" ht="15.75" thickBot="1" x14ac:dyDescent="0.3">
      <c r="A9" s="266" t="s">
        <v>255</v>
      </c>
      <c r="B9" s="272"/>
      <c r="C9" s="273"/>
      <c r="D9" s="273"/>
      <c r="E9" s="274"/>
      <c r="F9" s="275"/>
      <c r="G9" s="270"/>
      <c r="H9" s="276" t="s">
        <v>232</v>
      </c>
      <c r="I9" s="270"/>
      <c r="J9" s="387"/>
      <c r="K9" s="387"/>
      <c r="L9" s="278"/>
      <c r="M9" s="278"/>
      <c r="N9" s="278"/>
    </row>
    <row r="10" spans="1:14" ht="15" thickBot="1" x14ac:dyDescent="0.25">
      <c r="A10" s="279" t="s">
        <v>0</v>
      </c>
      <c r="B10" s="280" t="s">
        <v>256</v>
      </c>
      <c r="C10" s="281" t="s">
        <v>257</v>
      </c>
      <c r="D10" s="281" t="s">
        <v>258</v>
      </c>
      <c r="E10" s="282" t="s">
        <v>259</v>
      </c>
      <c r="F10" s="282" t="s">
        <v>260</v>
      </c>
      <c r="G10" s="282">
        <v>1</v>
      </c>
      <c r="H10" s="282">
        <v>2</v>
      </c>
      <c r="I10" s="282">
        <v>3</v>
      </c>
      <c r="J10" s="282">
        <v>4</v>
      </c>
      <c r="K10" s="282">
        <v>5</v>
      </c>
      <c r="L10" s="282">
        <v>6</v>
      </c>
      <c r="M10" s="282">
        <v>7</v>
      </c>
      <c r="N10" s="282">
        <v>8</v>
      </c>
    </row>
    <row r="11" spans="1:14" ht="37.5" customHeight="1" x14ac:dyDescent="0.25">
      <c r="A11" s="284" t="s">
        <v>261</v>
      </c>
      <c r="B11" s="285" t="s">
        <v>420</v>
      </c>
      <c r="C11" s="286"/>
      <c r="D11" s="287"/>
      <c r="E11" s="288"/>
      <c r="F11" s="289" t="s">
        <v>421</v>
      </c>
      <c r="G11" s="291">
        <f>SUM(G12)</f>
        <v>5591000</v>
      </c>
      <c r="H11" s="291">
        <f>SUM(H12)</f>
        <v>3091000</v>
      </c>
      <c r="I11" s="291">
        <f>SUM(I12)</f>
        <v>871360</v>
      </c>
      <c r="J11" s="290">
        <f>SUM(J12)</f>
        <v>3769</v>
      </c>
      <c r="K11" s="290">
        <f>SUM(K12)</f>
        <v>202800</v>
      </c>
      <c r="L11" s="388">
        <f t="shared" ref="L11:N12" si="0">SUM($K11/G11)*100</f>
        <v>3.6272580933643357</v>
      </c>
      <c r="M11" s="388">
        <f t="shared" si="0"/>
        <v>6.5609835004852801</v>
      </c>
      <c r="N11" s="388">
        <f t="shared" si="0"/>
        <v>23.273962541314727</v>
      </c>
    </row>
    <row r="12" spans="1:14" ht="18.95" customHeight="1" x14ac:dyDescent="0.25">
      <c r="A12" s="293" t="s">
        <v>261</v>
      </c>
      <c r="B12" s="389"/>
      <c r="C12" s="316" t="s">
        <v>422</v>
      </c>
      <c r="D12" s="390"/>
      <c r="E12" s="391"/>
      <c r="F12" s="392" t="s">
        <v>423</v>
      </c>
      <c r="G12" s="332">
        <f>SUM(G13+G17+G19+G25+G27+G28)</f>
        <v>5591000</v>
      </c>
      <c r="H12" s="332">
        <f>SUM(H13+H17+H19+H25+H27+H28)</f>
        <v>3091000</v>
      </c>
      <c r="I12" s="332">
        <f>SUM(I13+I17+I19+I25+I27+I28)</f>
        <v>871360</v>
      </c>
      <c r="J12" s="331">
        <f>SUM(J13+J17+J19+J25+J27+J28)</f>
        <v>3769</v>
      </c>
      <c r="K12" s="331">
        <f>SUM(K13+K17+K19+K25+K27+K28)</f>
        <v>202800</v>
      </c>
      <c r="L12" s="299">
        <f t="shared" si="0"/>
        <v>3.6272580933643357</v>
      </c>
      <c r="M12" s="299">
        <f t="shared" si="0"/>
        <v>6.5609835004852801</v>
      </c>
      <c r="N12" s="299">
        <f t="shared" si="0"/>
        <v>23.273962541314727</v>
      </c>
    </row>
    <row r="13" spans="1:14" ht="18.95" customHeight="1" x14ac:dyDescent="0.2">
      <c r="A13" s="300" t="s">
        <v>261</v>
      </c>
      <c r="B13" s="393"/>
      <c r="C13" s="394"/>
      <c r="D13" s="322" t="s">
        <v>424</v>
      </c>
      <c r="E13" s="323"/>
      <c r="F13" s="395" t="s">
        <v>425</v>
      </c>
      <c r="G13" s="336">
        <f>SUM(G14:G16)</f>
        <v>1000000</v>
      </c>
      <c r="H13" s="336">
        <f>SUM(H14:H16)</f>
        <v>380805</v>
      </c>
      <c r="I13" s="336">
        <f>SUM(I14:I16)</f>
        <v>0</v>
      </c>
      <c r="J13" s="396">
        <f>SUM(J14:J16)</f>
        <v>0</v>
      </c>
      <c r="K13" s="396">
        <f>SUM(K14:K16)</f>
        <v>0</v>
      </c>
      <c r="L13" s="305">
        <f>SUM($K13/G13)*100</f>
        <v>0</v>
      </c>
      <c r="M13" s="305">
        <f>SUM($K13/H13)*100</f>
        <v>0</v>
      </c>
      <c r="N13" s="305">
        <v>0</v>
      </c>
    </row>
    <row r="14" spans="1:14" ht="18.95" customHeight="1" x14ac:dyDescent="0.2">
      <c r="A14" s="300"/>
      <c r="B14" s="393"/>
      <c r="C14" s="394"/>
      <c r="D14" s="322"/>
      <c r="E14" s="397" t="s">
        <v>426</v>
      </c>
      <c r="F14" s="398" t="s">
        <v>427</v>
      </c>
      <c r="G14" s="341">
        <v>0</v>
      </c>
      <c r="H14" s="341">
        <v>0</v>
      </c>
      <c r="I14" s="341">
        <v>0</v>
      </c>
      <c r="J14" s="399">
        <v>0</v>
      </c>
      <c r="K14" s="399">
        <v>0</v>
      </c>
      <c r="L14" s="314">
        <v>0</v>
      </c>
      <c r="M14" s="314">
        <v>0</v>
      </c>
      <c r="N14" s="314">
        <v>0</v>
      </c>
    </row>
    <row r="15" spans="1:14" ht="18.95" customHeight="1" x14ac:dyDescent="0.2">
      <c r="A15" s="306" t="s">
        <v>261</v>
      </c>
      <c r="B15" s="400"/>
      <c r="C15" s="401"/>
      <c r="D15" s="309"/>
      <c r="E15" s="402" t="s">
        <v>428</v>
      </c>
      <c r="F15" s="325" t="s">
        <v>429</v>
      </c>
      <c r="G15" s="341">
        <v>1000000</v>
      </c>
      <c r="H15" s="341">
        <v>380805</v>
      </c>
      <c r="I15" s="341">
        <v>0</v>
      </c>
      <c r="J15" s="399">
        <v>0</v>
      </c>
      <c r="K15" s="399">
        <v>0</v>
      </c>
      <c r="L15" s="314">
        <f>SUM($K15/G15)*100</f>
        <v>0</v>
      </c>
      <c r="M15" s="314">
        <f>SUM($K15/H15)*100</f>
        <v>0</v>
      </c>
      <c r="N15" s="314">
        <v>0</v>
      </c>
    </row>
    <row r="16" spans="1:14" ht="18.95" customHeight="1" x14ac:dyDescent="0.2">
      <c r="A16" s="306" t="s">
        <v>261</v>
      </c>
      <c r="B16" s="400"/>
      <c r="C16" s="401"/>
      <c r="D16" s="309"/>
      <c r="E16" s="402" t="s">
        <v>430</v>
      </c>
      <c r="F16" s="325" t="s">
        <v>431</v>
      </c>
      <c r="G16" s="341">
        <v>0</v>
      </c>
      <c r="H16" s="341">
        <v>0</v>
      </c>
      <c r="I16" s="341">
        <v>0</v>
      </c>
      <c r="J16" s="399">
        <v>0</v>
      </c>
      <c r="K16" s="399">
        <v>0</v>
      </c>
      <c r="L16" s="314">
        <v>0</v>
      </c>
      <c r="M16" s="314">
        <v>0</v>
      </c>
      <c r="N16" s="314">
        <v>0</v>
      </c>
    </row>
    <row r="17" spans="1:14" ht="18.95" customHeight="1" x14ac:dyDescent="0.2">
      <c r="A17" s="300" t="s">
        <v>261</v>
      </c>
      <c r="B17" s="393"/>
      <c r="C17" s="394"/>
      <c r="D17" s="322" t="s">
        <v>432</v>
      </c>
      <c r="E17" s="323"/>
      <c r="F17" s="328" t="s">
        <v>433</v>
      </c>
      <c r="G17" s="336">
        <f>SUM(G18)</f>
        <v>0</v>
      </c>
      <c r="H17" s="336">
        <f>SUM(H18)</f>
        <v>0</v>
      </c>
      <c r="I17" s="336">
        <f>SUM(I18)</f>
        <v>0</v>
      </c>
      <c r="J17" s="396">
        <f>SUM(J18)</f>
        <v>0</v>
      </c>
      <c r="K17" s="396">
        <f>SUM(K18)</f>
        <v>0</v>
      </c>
      <c r="L17" s="305">
        <v>0</v>
      </c>
      <c r="M17" s="305">
        <v>0</v>
      </c>
      <c r="N17" s="305">
        <v>0</v>
      </c>
    </row>
    <row r="18" spans="1:14" ht="18.95" customHeight="1" x14ac:dyDescent="0.2">
      <c r="A18" s="306" t="s">
        <v>261</v>
      </c>
      <c r="B18" s="400"/>
      <c r="C18" s="401"/>
      <c r="D18" s="309"/>
      <c r="E18" s="402" t="s">
        <v>434</v>
      </c>
      <c r="F18" s="325" t="s">
        <v>352</v>
      </c>
      <c r="G18" s="341">
        <v>0</v>
      </c>
      <c r="H18" s="341">
        <v>0</v>
      </c>
      <c r="I18" s="341">
        <v>0</v>
      </c>
      <c r="J18" s="399">
        <v>0</v>
      </c>
      <c r="K18" s="399">
        <v>0</v>
      </c>
      <c r="L18" s="314">
        <v>0</v>
      </c>
      <c r="M18" s="314">
        <v>0</v>
      </c>
      <c r="N18" s="314">
        <v>0</v>
      </c>
    </row>
    <row r="19" spans="1:14" ht="18.95" customHeight="1" x14ac:dyDescent="0.2">
      <c r="A19" s="300" t="s">
        <v>261</v>
      </c>
      <c r="B19" s="393"/>
      <c r="C19" s="394"/>
      <c r="D19" s="322" t="s">
        <v>435</v>
      </c>
      <c r="E19" s="323"/>
      <c r="F19" s="324" t="s">
        <v>436</v>
      </c>
      <c r="G19" s="336">
        <f>SUM(G20:G24)</f>
        <v>2300000</v>
      </c>
      <c r="H19" s="336">
        <f>SUM(H20:H24)</f>
        <v>1741510</v>
      </c>
      <c r="I19" s="336">
        <f>SUM(I20:I24)</f>
        <v>410000</v>
      </c>
      <c r="J19" s="396">
        <f>SUM(J20:J24)</f>
        <v>0</v>
      </c>
      <c r="K19" s="396">
        <f>SUM(K20:K24)</f>
        <v>0</v>
      </c>
      <c r="L19" s="305">
        <f>SUM($K19/G19)*100</f>
        <v>0</v>
      </c>
      <c r="M19" s="305">
        <f>SUM($K19/H19)*100</f>
        <v>0</v>
      </c>
      <c r="N19" s="305">
        <v>0</v>
      </c>
    </row>
    <row r="20" spans="1:14" ht="18.95" customHeight="1" x14ac:dyDescent="0.2">
      <c r="A20" s="306" t="s">
        <v>261</v>
      </c>
      <c r="B20" s="315"/>
      <c r="C20" s="403"/>
      <c r="D20" s="309"/>
      <c r="E20" s="402" t="s">
        <v>437</v>
      </c>
      <c r="F20" s="404" t="s">
        <v>438</v>
      </c>
      <c r="G20" s="341">
        <v>0</v>
      </c>
      <c r="H20" s="341">
        <v>275000</v>
      </c>
      <c r="I20" s="341">
        <v>0</v>
      </c>
      <c r="J20" s="399">
        <v>0</v>
      </c>
      <c r="K20" s="399">
        <v>0</v>
      </c>
      <c r="L20" s="314">
        <v>0</v>
      </c>
      <c r="M20" s="314">
        <f>SUM($K20/H20)*100</f>
        <v>0</v>
      </c>
      <c r="N20" s="314">
        <v>0</v>
      </c>
    </row>
    <row r="21" spans="1:14" ht="18.95" customHeight="1" x14ac:dyDescent="0.2">
      <c r="A21" s="306" t="s">
        <v>261</v>
      </c>
      <c r="B21" s="315"/>
      <c r="C21" s="403"/>
      <c r="D21" s="309"/>
      <c r="E21" s="402" t="s">
        <v>439</v>
      </c>
      <c r="F21" s="404" t="s">
        <v>349</v>
      </c>
      <c r="G21" s="341">
        <v>1600000</v>
      </c>
      <c r="H21" s="341">
        <v>888860</v>
      </c>
      <c r="I21" s="341">
        <v>0</v>
      </c>
      <c r="J21" s="399">
        <v>0</v>
      </c>
      <c r="K21" s="399">
        <v>0</v>
      </c>
      <c r="L21" s="314">
        <f>SUM($K21/G21)*100</f>
        <v>0</v>
      </c>
      <c r="M21" s="314">
        <f>SUM($K21/H21)*100</f>
        <v>0</v>
      </c>
      <c r="N21" s="314">
        <v>0</v>
      </c>
    </row>
    <row r="22" spans="1:14" ht="18" customHeight="1" x14ac:dyDescent="0.2">
      <c r="A22" s="306" t="s">
        <v>261</v>
      </c>
      <c r="B22" s="315"/>
      <c r="C22" s="403"/>
      <c r="D22" s="309"/>
      <c r="E22" s="402" t="s">
        <v>440</v>
      </c>
      <c r="F22" s="404" t="s">
        <v>350</v>
      </c>
      <c r="G22" s="341">
        <v>400000</v>
      </c>
      <c r="H22" s="341">
        <v>167650</v>
      </c>
      <c r="I22" s="341">
        <v>0</v>
      </c>
      <c r="J22" s="399">
        <v>0</v>
      </c>
      <c r="K22" s="399">
        <v>0</v>
      </c>
      <c r="L22" s="314">
        <f>SUM($K22/G22)*100</f>
        <v>0</v>
      </c>
      <c r="M22" s="314">
        <f>SUM($K22/H22)*100</f>
        <v>0</v>
      </c>
      <c r="N22" s="314">
        <v>0</v>
      </c>
    </row>
    <row r="23" spans="1:14" ht="18" customHeight="1" x14ac:dyDescent="0.2">
      <c r="A23" s="306" t="s">
        <v>261</v>
      </c>
      <c r="B23" s="315"/>
      <c r="C23" s="403"/>
      <c r="D23" s="309"/>
      <c r="E23" s="402" t="s">
        <v>441</v>
      </c>
      <c r="F23" s="405" t="s">
        <v>351</v>
      </c>
      <c r="G23" s="341">
        <v>200000</v>
      </c>
      <c r="H23" s="341">
        <v>410000</v>
      </c>
      <c r="I23" s="341">
        <v>410000</v>
      </c>
      <c r="J23" s="399">
        <v>0</v>
      </c>
      <c r="K23" s="399">
        <v>0</v>
      </c>
      <c r="L23" s="314">
        <f>SUM($K23/G23)*100</f>
        <v>0</v>
      </c>
      <c r="M23" s="314">
        <f>SUM($K23/H23)*100</f>
        <v>0</v>
      </c>
      <c r="N23" s="314">
        <v>0</v>
      </c>
    </row>
    <row r="24" spans="1:14" ht="18" customHeight="1" x14ac:dyDescent="0.2">
      <c r="A24" s="306" t="s">
        <v>261</v>
      </c>
      <c r="B24" s="315"/>
      <c r="C24" s="403"/>
      <c r="D24" s="309"/>
      <c r="E24" s="402" t="s">
        <v>442</v>
      </c>
      <c r="F24" s="405" t="s">
        <v>443</v>
      </c>
      <c r="G24" s="341">
        <v>100000</v>
      </c>
      <c r="H24" s="341">
        <v>0</v>
      </c>
      <c r="I24" s="341">
        <v>0</v>
      </c>
      <c r="J24" s="399">
        <v>0</v>
      </c>
      <c r="K24" s="399">
        <v>0</v>
      </c>
      <c r="L24" s="314">
        <f>SUM($K24/G24)*100</f>
        <v>0</v>
      </c>
      <c r="M24" s="314">
        <v>0</v>
      </c>
      <c r="N24" s="314">
        <v>0</v>
      </c>
    </row>
    <row r="25" spans="1:14" ht="18" customHeight="1" x14ac:dyDescent="0.2">
      <c r="A25" s="300" t="s">
        <v>261</v>
      </c>
      <c r="B25" s="393"/>
      <c r="C25" s="394"/>
      <c r="D25" s="322" t="s">
        <v>444</v>
      </c>
      <c r="E25" s="323"/>
      <c r="F25" s="328" t="s">
        <v>445</v>
      </c>
      <c r="G25" s="336">
        <f>SUM(G26)</f>
        <v>0</v>
      </c>
      <c r="H25" s="336">
        <f>SUM(H26)</f>
        <v>0</v>
      </c>
      <c r="I25" s="336">
        <f>SUM(I26)</f>
        <v>0</v>
      </c>
      <c r="J25" s="396">
        <f>SUM(J26)</f>
        <v>0</v>
      </c>
      <c r="K25" s="396">
        <f>SUM(K26)</f>
        <v>0</v>
      </c>
      <c r="L25" s="305">
        <v>0</v>
      </c>
      <c r="M25" s="305">
        <v>0</v>
      </c>
      <c r="N25" s="305">
        <v>0</v>
      </c>
    </row>
    <row r="26" spans="1:14" ht="18" customHeight="1" x14ac:dyDescent="0.2">
      <c r="A26" s="306" t="s">
        <v>261</v>
      </c>
      <c r="B26" s="333"/>
      <c r="C26" s="406"/>
      <c r="D26" s="407"/>
      <c r="E26" s="408" t="s">
        <v>446</v>
      </c>
      <c r="F26" s="409" t="s">
        <v>447</v>
      </c>
      <c r="G26" s="341">
        <v>0</v>
      </c>
      <c r="H26" s="341">
        <v>0</v>
      </c>
      <c r="I26" s="341">
        <v>0</v>
      </c>
      <c r="J26" s="399">
        <v>0</v>
      </c>
      <c r="K26" s="399">
        <v>0</v>
      </c>
      <c r="L26" s="314">
        <v>0</v>
      </c>
      <c r="M26" s="314">
        <v>0</v>
      </c>
      <c r="N26" s="314">
        <v>0</v>
      </c>
    </row>
    <row r="27" spans="1:14" ht="19.5" customHeight="1" x14ac:dyDescent="0.2">
      <c r="A27" s="300" t="s">
        <v>261</v>
      </c>
      <c r="B27" s="393"/>
      <c r="C27" s="394"/>
      <c r="D27" s="322" t="s">
        <v>448</v>
      </c>
      <c r="E27" s="327"/>
      <c r="F27" s="410" t="s">
        <v>449</v>
      </c>
      <c r="G27" s="336">
        <v>40000</v>
      </c>
      <c r="H27" s="336">
        <v>58248</v>
      </c>
      <c r="I27" s="336">
        <v>57378</v>
      </c>
      <c r="J27" s="396">
        <v>3769</v>
      </c>
      <c r="K27" s="396">
        <v>16073</v>
      </c>
      <c r="L27" s="305">
        <f>SUM(K27/G27)*100</f>
        <v>40.182499999999997</v>
      </c>
      <c r="M27" s="305">
        <f>SUM(K27/H27)*100</f>
        <v>27.594080483450075</v>
      </c>
      <c r="N27" s="305">
        <f>SUM(K27/I27)*100</f>
        <v>28.012478650353795</v>
      </c>
    </row>
    <row r="28" spans="1:14" ht="19.5" customHeight="1" x14ac:dyDescent="0.2">
      <c r="A28" s="300" t="s">
        <v>261</v>
      </c>
      <c r="B28" s="393"/>
      <c r="C28" s="394"/>
      <c r="D28" s="322" t="s">
        <v>450</v>
      </c>
      <c r="E28" s="327"/>
      <c r="F28" s="411" t="s">
        <v>451</v>
      </c>
      <c r="G28" s="336">
        <f>SUM(G29:G31)</f>
        <v>2251000</v>
      </c>
      <c r="H28" s="336">
        <f>SUM(H29:H31)</f>
        <v>910437</v>
      </c>
      <c r="I28" s="336">
        <f>SUM(I29:I31)</f>
        <v>403982</v>
      </c>
      <c r="J28" s="396">
        <f>SUM(J29:J31)</f>
        <v>0</v>
      </c>
      <c r="K28" s="396">
        <f>SUM(K29:K31)</f>
        <v>186727</v>
      </c>
      <c r="L28" s="305">
        <f>SUM($K28/G28)*100</f>
        <v>8.2952909817858735</v>
      </c>
      <c r="M28" s="305">
        <f>SUM($K28/H28)*100</f>
        <v>20.509601433157922</v>
      </c>
      <c r="N28" s="305">
        <f>SUM($K28/I28)*100</f>
        <v>46.221613834279744</v>
      </c>
    </row>
    <row r="29" spans="1:14" ht="18" customHeight="1" x14ac:dyDescent="0.2">
      <c r="A29" s="306" t="s">
        <v>261</v>
      </c>
      <c r="B29" s="333"/>
      <c r="C29" s="406"/>
      <c r="D29" s="407"/>
      <c r="E29" s="408" t="s">
        <v>452</v>
      </c>
      <c r="F29" s="409" t="s">
        <v>453</v>
      </c>
      <c r="G29" s="341">
        <v>0</v>
      </c>
      <c r="H29" s="341">
        <v>175930</v>
      </c>
      <c r="I29" s="341">
        <v>173000</v>
      </c>
      <c r="J29" s="399">
        <v>0</v>
      </c>
      <c r="K29" s="399">
        <v>6143</v>
      </c>
      <c r="L29" s="314">
        <v>0</v>
      </c>
      <c r="M29" s="314">
        <f>SUM($K29/H29)*100</f>
        <v>3.4917296652077532</v>
      </c>
      <c r="N29" s="314">
        <f>SUM($K29/I29)*100</f>
        <v>3.5508670520231211</v>
      </c>
    </row>
    <row r="30" spans="1:14" ht="18" customHeight="1" x14ac:dyDescent="0.2">
      <c r="A30" s="306" t="s">
        <v>261</v>
      </c>
      <c r="B30" s="333"/>
      <c r="C30" s="406"/>
      <c r="D30" s="407"/>
      <c r="E30" s="408" t="s">
        <v>454</v>
      </c>
      <c r="F30" s="409" t="s">
        <v>455</v>
      </c>
      <c r="G30" s="341">
        <v>2251000</v>
      </c>
      <c r="H30" s="341">
        <v>515982</v>
      </c>
      <c r="I30" s="341">
        <v>230982</v>
      </c>
      <c r="J30" s="399">
        <v>0</v>
      </c>
      <c r="K30" s="399">
        <v>180584</v>
      </c>
      <c r="L30" s="314">
        <f>SUM($K30/G30)*100</f>
        <v>8.0223900488671696</v>
      </c>
      <c r="M30" s="314">
        <f>SUM($K30/H30)*100</f>
        <v>34.998120089460485</v>
      </c>
      <c r="N30" s="314">
        <f>SUM($K30/I30)*100</f>
        <v>78.180983799603439</v>
      </c>
    </row>
    <row r="31" spans="1:14" ht="18" customHeight="1" x14ac:dyDescent="0.2">
      <c r="A31" s="306" t="s">
        <v>261</v>
      </c>
      <c r="B31" s="333"/>
      <c r="C31" s="406"/>
      <c r="D31" s="407"/>
      <c r="E31" s="408" t="s">
        <v>456</v>
      </c>
      <c r="F31" s="409" t="s">
        <v>457</v>
      </c>
      <c r="G31" s="341">
        <v>0</v>
      </c>
      <c r="H31" s="341">
        <v>218525</v>
      </c>
      <c r="I31" s="341">
        <v>0</v>
      </c>
      <c r="J31" s="399">
        <v>0</v>
      </c>
      <c r="K31" s="399">
        <v>0</v>
      </c>
      <c r="L31" s="314">
        <v>0</v>
      </c>
      <c r="M31" s="314">
        <f>SUM($K31/H31)*100</f>
        <v>0</v>
      </c>
      <c r="N31" s="314">
        <v>0</v>
      </c>
    </row>
    <row r="32" spans="1:14" ht="15" thickBot="1" x14ac:dyDescent="0.25">
      <c r="A32" s="376"/>
      <c r="B32" s="377"/>
      <c r="C32" s="378"/>
      <c r="D32" s="378"/>
      <c r="E32" s="379"/>
      <c r="F32" s="380"/>
      <c r="G32" s="381"/>
      <c r="H32" s="381"/>
      <c r="I32" s="381"/>
      <c r="J32" s="412"/>
      <c r="K32" s="412"/>
      <c r="L32" s="383"/>
      <c r="M32" s="383"/>
      <c r="N32" s="383"/>
    </row>
    <row r="33" spans="2:6" x14ac:dyDescent="0.2">
      <c r="B33" s="384"/>
      <c r="C33" s="384"/>
      <c r="D33" s="384"/>
      <c r="E33" s="384"/>
      <c r="F33" s="384"/>
    </row>
    <row r="34" spans="2:6" x14ac:dyDescent="0.2">
      <c r="B34" s="384"/>
      <c r="C34" s="384"/>
      <c r="D34" s="384"/>
      <c r="E34" s="384"/>
      <c r="F34" s="384"/>
    </row>
    <row r="35" spans="2:6" x14ac:dyDescent="0.2">
      <c r="B35" s="384"/>
      <c r="C35" s="384"/>
      <c r="D35" s="384"/>
      <c r="E35" s="384"/>
      <c r="F35" s="384"/>
    </row>
    <row r="36" spans="2:6" x14ac:dyDescent="0.2">
      <c r="B36" s="384"/>
      <c r="C36" s="384"/>
      <c r="D36" s="384"/>
      <c r="E36" s="384"/>
      <c r="F36" s="384"/>
    </row>
    <row r="37" spans="2:6" x14ac:dyDescent="0.2">
      <c r="B37" s="384"/>
      <c r="C37" s="384"/>
      <c r="D37" s="384"/>
      <c r="E37" s="384"/>
      <c r="F37" s="384"/>
    </row>
    <row r="38" spans="2:6" x14ac:dyDescent="0.2">
      <c r="B38" s="384"/>
      <c r="C38" s="384"/>
      <c r="D38" s="384"/>
      <c r="E38" s="384"/>
      <c r="F38" s="384"/>
    </row>
    <row r="39" spans="2:6" x14ac:dyDescent="0.2">
      <c r="B39" s="384"/>
      <c r="C39" s="384"/>
      <c r="D39" s="384"/>
      <c r="E39" s="384"/>
      <c r="F39" s="384"/>
    </row>
    <row r="40" spans="2:6" x14ac:dyDescent="0.2">
      <c r="B40" s="384"/>
      <c r="C40" s="384"/>
      <c r="D40" s="384"/>
      <c r="E40" s="384"/>
      <c r="F40" s="384"/>
    </row>
    <row r="41" spans="2:6" x14ac:dyDescent="0.2">
      <c r="B41" s="384"/>
      <c r="C41" s="384"/>
      <c r="D41" s="384"/>
      <c r="E41" s="384"/>
      <c r="F41" s="384"/>
    </row>
    <row r="42" spans="2:6" x14ac:dyDescent="0.2">
      <c r="B42" s="384"/>
      <c r="C42" s="384"/>
      <c r="D42" s="384"/>
      <c r="E42" s="384"/>
      <c r="F42" s="384"/>
    </row>
    <row r="43" spans="2:6" x14ac:dyDescent="0.2">
      <c r="B43" s="384"/>
      <c r="C43" s="384"/>
      <c r="D43" s="384"/>
      <c r="E43" s="384"/>
      <c r="F43" s="384"/>
    </row>
    <row r="44" spans="2:6" x14ac:dyDescent="0.2">
      <c r="B44" s="384"/>
      <c r="C44" s="384"/>
      <c r="D44" s="384"/>
      <c r="E44" s="384"/>
      <c r="F44" s="384"/>
    </row>
    <row r="45" spans="2:6" x14ac:dyDescent="0.2">
      <c r="B45" s="384"/>
      <c r="C45" s="384"/>
      <c r="D45" s="384"/>
      <c r="E45" s="384"/>
      <c r="F45" s="384"/>
    </row>
    <row r="46" spans="2:6" x14ac:dyDescent="0.2">
      <c r="B46" s="384"/>
      <c r="C46" s="384"/>
      <c r="D46" s="384"/>
      <c r="E46" s="384"/>
      <c r="F46" s="384"/>
    </row>
    <row r="47" spans="2:6" x14ac:dyDescent="0.2">
      <c r="B47" s="384"/>
      <c r="C47" s="384"/>
      <c r="D47" s="384"/>
      <c r="E47" s="384"/>
      <c r="F47" s="384"/>
    </row>
    <row r="48" spans="2:6" x14ac:dyDescent="0.2">
      <c r="B48" s="384"/>
      <c r="C48" s="384"/>
      <c r="D48" s="384"/>
      <c r="E48" s="384"/>
      <c r="F48" s="384"/>
    </row>
    <row r="49" spans="2:6" x14ac:dyDescent="0.2">
      <c r="B49" s="384"/>
      <c r="C49" s="384"/>
      <c r="D49" s="384"/>
      <c r="E49" s="384"/>
      <c r="F49" s="384"/>
    </row>
    <row r="50" spans="2:6" x14ac:dyDescent="0.2">
      <c r="B50" s="384"/>
      <c r="C50" s="384"/>
      <c r="D50" s="384"/>
      <c r="E50" s="384"/>
      <c r="F50" s="384"/>
    </row>
    <row r="51" spans="2:6" x14ac:dyDescent="0.2">
      <c r="B51" s="384"/>
      <c r="C51" s="384"/>
      <c r="D51" s="384"/>
      <c r="E51" s="384"/>
      <c r="F51" s="384"/>
    </row>
    <row r="52" spans="2:6" x14ac:dyDescent="0.2">
      <c r="B52" s="384"/>
      <c r="C52" s="384"/>
      <c r="D52" s="384"/>
      <c r="E52" s="384"/>
      <c r="F52" s="384"/>
    </row>
    <row r="53" spans="2:6" x14ac:dyDescent="0.2">
      <c r="B53" s="384"/>
      <c r="C53" s="384"/>
      <c r="D53" s="384"/>
      <c r="E53" s="384"/>
      <c r="F53" s="384"/>
    </row>
    <row r="54" spans="2:6" x14ac:dyDescent="0.2">
      <c r="B54" s="384"/>
      <c r="C54" s="384"/>
      <c r="D54" s="384"/>
      <c r="E54" s="384"/>
      <c r="F54" s="384"/>
    </row>
    <row r="55" spans="2:6" x14ac:dyDescent="0.2">
      <c r="B55" s="384"/>
      <c r="C55" s="384"/>
      <c r="D55" s="384"/>
      <c r="E55" s="384"/>
      <c r="F55" s="384"/>
    </row>
    <row r="56" spans="2:6" x14ac:dyDescent="0.2">
      <c r="B56" s="384"/>
      <c r="C56" s="384"/>
      <c r="D56" s="384"/>
      <c r="E56" s="384"/>
      <c r="F56" s="384"/>
    </row>
    <row r="57" spans="2:6" x14ac:dyDescent="0.2">
      <c r="B57" s="384"/>
      <c r="C57" s="384"/>
      <c r="D57" s="384"/>
      <c r="E57" s="384"/>
      <c r="F57" s="384"/>
    </row>
    <row r="58" spans="2:6" x14ac:dyDescent="0.2">
      <c r="B58" s="384"/>
      <c r="C58" s="384"/>
      <c r="D58" s="384"/>
      <c r="E58" s="384"/>
      <c r="F58" s="384"/>
    </row>
    <row r="59" spans="2:6" x14ac:dyDescent="0.2">
      <c r="B59" s="384"/>
      <c r="C59" s="384"/>
      <c r="D59" s="384"/>
      <c r="E59" s="384"/>
      <c r="F59" s="384"/>
    </row>
    <row r="60" spans="2:6" x14ac:dyDescent="0.2">
      <c r="B60" s="384"/>
      <c r="C60" s="384"/>
      <c r="D60" s="384"/>
      <c r="E60" s="384"/>
      <c r="F60" s="384"/>
    </row>
    <row r="61" spans="2:6" x14ac:dyDescent="0.2">
      <c r="B61" s="384"/>
      <c r="C61" s="384"/>
      <c r="D61" s="384"/>
      <c r="E61" s="384"/>
      <c r="F61" s="384"/>
    </row>
    <row r="62" spans="2:6" x14ac:dyDescent="0.2">
      <c r="B62" s="384"/>
      <c r="C62" s="384"/>
      <c r="D62" s="384"/>
      <c r="E62" s="384"/>
      <c r="F62" s="384"/>
    </row>
    <row r="63" spans="2:6" x14ac:dyDescent="0.2">
      <c r="B63" s="384"/>
      <c r="C63" s="384"/>
      <c r="D63" s="384"/>
      <c r="E63" s="384"/>
      <c r="F63" s="384"/>
    </row>
    <row r="64" spans="2:6" x14ac:dyDescent="0.2">
      <c r="B64" s="384"/>
      <c r="C64" s="384"/>
      <c r="D64" s="384"/>
      <c r="E64" s="384"/>
      <c r="F64" s="384"/>
    </row>
    <row r="65" spans="2:6" x14ac:dyDescent="0.2">
      <c r="B65" s="384"/>
      <c r="C65" s="384"/>
      <c r="D65" s="384"/>
      <c r="E65" s="384"/>
      <c r="F65" s="384"/>
    </row>
    <row r="66" spans="2:6" x14ac:dyDescent="0.2">
      <c r="B66" s="384"/>
      <c r="C66" s="384"/>
      <c r="D66" s="384"/>
      <c r="E66" s="384"/>
      <c r="F66" s="384"/>
    </row>
    <row r="67" spans="2:6" x14ac:dyDescent="0.2">
      <c r="B67" s="384"/>
      <c r="C67" s="384"/>
      <c r="D67" s="384"/>
      <c r="E67" s="384"/>
      <c r="F67" s="384"/>
    </row>
    <row r="68" spans="2:6" x14ac:dyDescent="0.2">
      <c r="B68" s="384"/>
      <c r="C68" s="384"/>
      <c r="D68" s="384"/>
      <c r="E68" s="384"/>
      <c r="F68" s="384"/>
    </row>
    <row r="69" spans="2:6" x14ac:dyDescent="0.2">
      <c r="B69" s="384"/>
      <c r="C69" s="384"/>
      <c r="D69" s="384"/>
      <c r="E69" s="384"/>
      <c r="F69" s="384"/>
    </row>
    <row r="70" spans="2:6" x14ac:dyDescent="0.2">
      <c r="B70" s="384"/>
      <c r="C70" s="384"/>
      <c r="D70" s="384"/>
      <c r="E70" s="384"/>
      <c r="F70" s="384"/>
    </row>
    <row r="71" spans="2:6" x14ac:dyDescent="0.2">
      <c r="B71" s="384"/>
      <c r="C71" s="384"/>
      <c r="D71" s="384"/>
      <c r="E71" s="384"/>
      <c r="F71" s="384"/>
    </row>
    <row r="72" spans="2:6" x14ac:dyDescent="0.2">
      <c r="B72" s="384"/>
      <c r="C72" s="384"/>
      <c r="D72" s="384"/>
      <c r="E72" s="384"/>
      <c r="F72" s="384"/>
    </row>
    <row r="73" spans="2:6" x14ac:dyDescent="0.2">
      <c r="B73" s="384"/>
      <c r="C73" s="384"/>
      <c r="D73" s="384"/>
      <c r="E73" s="384"/>
      <c r="F73" s="384"/>
    </row>
    <row r="74" spans="2:6" x14ac:dyDescent="0.2">
      <c r="B74" s="384"/>
      <c r="C74" s="384"/>
      <c r="D74" s="384"/>
      <c r="E74" s="384"/>
      <c r="F74" s="384"/>
    </row>
    <row r="75" spans="2:6" x14ac:dyDescent="0.2">
      <c r="B75" s="384"/>
      <c r="C75" s="384"/>
      <c r="D75" s="384"/>
      <c r="E75" s="384"/>
      <c r="F75" s="384"/>
    </row>
    <row r="76" spans="2:6" x14ac:dyDescent="0.2">
      <c r="B76" s="384"/>
      <c r="C76" s="384"/>
      <c r="D76" s="384"/>
      <c r="E76" s="384"/>
      <c r="F76" s="384"/>
    </row>
    <row r="77" spans="2:6" x14ac:dyDescent="0.2">
      <c r="B77" s="384"/>
      <c r="C77" s="384"/>
      <c r="D77" s="384"/>
      <c r="E77" s="384"/>
      <c r="F77" s="384"/>
    </row>
    <row r="78" spans="2:6" x14ac:dyDescent="0.2">
      <c r="B78" s="384"/>
      <c r="C78" s="384"/>
      <c r="D78" s="384"/>
      <c r="E78" s="384"/>
      <c r="F78" s="384"/>
    </row>
    <row r="79" spans="2:6" x14ac:dyDescent="0.2">
      <c r="B79" s="384"/>
      <c r="C79" s="384"/>
      <c r="D79" s="384"/>
      <c r="E79" s="384"/>
      <c r="F79" s="384"/>
    </row>
    <row r="80" spans="2:6" x14ac:dyDescent="0.2">
      <c r="B80" s="384"/>
      <c r="C80" s="384"/>
      <c r="D80" s="384"/>
      <c r="E80" s="384"/>
      <c r="F80" s="384"/>
    </row>
    <row r="81" spans="2:6" x14ac:dyDescent="0.2">
      <c r="B81" s="384"/>
      <c r="C81" s="384"/>
      <c r="D81" s="384"/>
      <c r="E81" s="384"/>
      <c r="F81" s="384"/>
    </row>
    <row r="82" spans="2:6" x14ac:dyDescent="0.2">
      <c r="B82" s="384"/>
      <c r="C82" s="384"/>
      <c r="D82" s="384"/>
      <c r="E82" s="384"/>
      <c r="F82" s="384"/>
    </row>
    <row r="83" spans="2:6" x14ac:dyDescent="0.2">
      <c r="B83" s="384"/>
      <c r="C83" s="384"/>
      <c r="D83" s="384"/>
      <c r="E83" s="384"/>
      <c r="F83" s="384"/>
    </row>
    <row r="84" spans="2:6" x14ac:dyDescent="0.2">
      <c r="B84" s="384"/>
      <c r="C84" s="384"/>
      <c r="D84" s="384"/>
      <c r="E84" s="384"/>
      <c r="F84" s="384"/>
    </row>
    <row r="85" spans="2:6" x14ac:dyDescent="0.2">
      <c r="B85" s="384"/>
      <c r="C85" s="384"/>
      <c r="D85" s="384"/>
      <c r="E85" s="384"/>
      <c r="F85" s="384"/>
    </row>
    <row r="86" spans="2:6" x14ac:dyDescent="0.2">
      <c r="B86" s="384"/>
      <c r="C86" s="384"/>
      <c r="D86" s="384"/>
      <c r="E86" s="384"/>
      <c r="F86" s="384"/>
    </row>
    <row r="87" spans="2:6" x14ac:dyDescent="0.2">
      <c r="B87" s="384"/>
      <c r="C87" s="384"/>
      <c r="D87" s="384"/>
      <c r="E87" s="384"/>
      <c r="F87" s="384"/>
    </row>
    <row r="88" spans="2:6" x14ac:dyDescent="0.2">
      <c r="B88" s="384"/>
      <c r="C88" s="384"/>
      <c r="D88" s="384"/>
      <c r="E88" s="384"/>
      <c r="F88" s="384"/>
    </row>
    <row r="89" spans="2:6" x14ac:dyDescent="0.2">
      <c r="B89" s="384"/>
      <c r="C89" s="384"/>
      <c r="D89" s="384"/>
      <c r="E89" s="384"/>
      <c r="F89" s="384"/>
    </row>
    <row r="90" spans="2:6" x14ac:dyDescent="0.2">
      <c r="B90" s="384"/>
      <c r="C90" s="384"/>
      <c r="D90" s="384"/>
      <c r="E90" s="384"/>
      <c r="F90" s="384"/>
    </row>
    <row r="91" spans="2:6" x14ac:dyDescent="0.2">
      <c r="B91" s="384"/>
      <c r="C91" s="384"/>
      <c r="D91" s="384"/>
      <c r="E91" s="384"/>
      <c r="F91" s="384"/>
    </row>
    <row r="92" spans="2:6" x14ac:dyDescent="0.2">
      <c r="B92" s="384"/>
      <c r="C92" s="384"/>
      <c r="D92" s="384"/>
      <c r="E92" s="384"/>
      <c r="F92" s="384"/>
    </row>
    <row r="93" spans="2:6" x14ac:dyDescent="0.2">
      <c r="B93" s="384"/>
      <c r="C93" s="384"/>
      <c r="D93" s="384"/>
      <c r="E93" s="384"/>
      <c r="F93" s="384"/>
    </row>
    <row r="94" spans="2:6" x14ac:dyDescent="0.2">
      <c r="B94" s="384"/>
      <c r="C94" s="384"/>
      <c r="D94" s="384"/>
      <c r="E94" s="384"/>
      <c r="F94" s="384"/>
    </row>
    <row r="95" spans="2:6" x14ac:dyDescent="0.2">
      <c r="B95" s="384"/>
      <c r="C95" s="384"/>
      <c r="D95" s="384"/>
      <c r="E95" s="384"/>
      <c r="F95" s="384"/>
    </row>
    <row r="96" spans="2:6" x14ac:dyDescent="0.2">
      <c r="B96" s="384"/>
      <c r="C96" s="384"/>
      <c r="D96" s="384"/>
      <c r="E96" s="384"/>
      <c r="F96" s="384"/>
    </row>
    <row r="97" spans="2:6" x14ac:dyDescent="0.2">
      <c r="B97" s="384"/>
      <c r="C97" s="384"/>
      <c r="D97" s="384"/>
      <c r="E97" s="384"/>
      <c r="F97" s="384"/>
    </row>
    <row r="98" spans="2:6" x14ac:dyDescent="0.2">
      <c r="B98" s="384"/>
      <c r="C98" s="384"/>
      <c r="D98" s="384"/>
      <c r="E98" s="384"/>
      <c r="F98" s="384"/>
    </row>
    <row r="99" spans="2:6" x14ac:dyDescent="0.2">
      <c r="B99" s="384"/>
      <c r="C99" s="384"/>
      <c r="D99" s="384"/>
      <c r="E99" s="384"/>
      <c r="F99" s="384"/>
    </row>
    <row r="100" spans="2:6" x14ac:dyDescent="0.2">
      <c r="B100" s="384"/>
      <c r="C100" s="384"/>
      <c r="D100" s="384"/>
      <c r="E100" s="384"/>
      <c r="F100" s="384"/>
    </row>
    <row r="101" spans="2:6" x14ac:dyDescent="0.2">
      <c r="B101" s="384"/>
      <c r="C101" s="384"/>
      <c r="D101" s="384"/>
      <c r="E101" s="384"/>
      <c r="F101" s="384"/>
    </row>
    <row r="102" spans="2:6" x14ac:dyDescent="0.2">
      <c r="B102" s="384"/>
      <c r="C102" s="384"/>
      <c r="D102" s="384"/>
      <c r="E102" s="384"/>
      <c r="F102" s="384"/>
    </row>
    <row r="103" spans="2:6" x14ac:dyDescent="0.2">
      <c r="B103" s="384"/>
      <c r="C103" s="384"/>
      <c r="D103" s="384"/>
      <c r="E103" s="384"/>
      <c r="F103" s="384"/>
    </row>
    <row r="104" spans="2:6" x14ac:dyDescent="0.2">
      <c r="B104" s="384"/>
      <c r="C104" s="384"/>
      <c r="D104" s="384"/>
      <c r="E104" s="384"/>
      <c r="F104" s="384"/>
    </row>
    <row r="105" spans="2:6" x14ac:dyDescent="0.2">
      <c r="B105" s="384"/>
      <c r="C105" s="384"/>
      <c r="D105" s="384"/>
      <c r="E105" s="384"/>
      <c r="F105" s="384"/>
    </row>
    <row r="106" spans="2:6" x14ac:dyDescent="0.2">
      <c r="B106" s="384"/>
      <c r="C106" s="384"/>
      <c r="D106" s="384"/>
      <c r="E106" s="384"/>
      <c r="F106" s="384"/>
    </row>
    <row r="107" spans="2:6" x14ac:dyDescent="0.2">
      <c r="B107" s="384"/>
      <c r="C107" s="384"/>
      <c r="D107" s="384"/>
      <c r="E107" s="384"/>
      <c r="F107" s="384"/>
    </row>
    <row r="108" spans="2:6" x14ac:dyDescent="0.2">
      <c r="B108" s="384"/>
      <c r="C108" s="384"/>
      <c r="D108" s="384"/>
      <c r="E108" s="384"/>
      <c r="F108" s="384"/>
    </row>
    <row r="109" spans="2:6" x14ac:dyDescent="0.2">
      <c r="B109" s="384"/>
      <c r="C109" s="384"/>
      <c r="D109" s="384"/>
      <c r="E109" s="384"/>
      <c r="F109" s="384"/>
    </row>
    <row r="110" spans="2:6" x14ac:dyDescent="0.2">
      <c r="B110" s="384"/>
      <c r="C110" s="384"/>
      <c r="D110" s="384"/>
      <c r="E110" s="384"/>
      <c r="F110" s="384"/>
    </row>
    <row r="111" spans="2:6" x14ac:dyDescent="0.2">
      <c r="B111" s="384"/>
      <c r="C111" s="384"/>
      <c r="D111" s="384"/>
      <c r="E111" s="384"/>
      <c r="F111" s="384"/>
    </row>
    <row r="112" spans="2:6" x14ac:dyDescent="0.2">
      <c r="B112" s="384"/>
      <c r="C112" s="384"/>
      <c r="D112" s="384"/>
      <c r="E112" s="384"/>
      <c r="F112" s="384"/>
    </row>
    <row r="113" spans="2:6" x14ac:dyDescent="0.2">
      <c r="B113" s="384"/>
      <c r="C113" s="384"/>
      <c r="D113" s="384"/>
      <c r="E113" s="384"/>
      <c r="F113" s="384"/>
    </row>
    <row r="114" spans="2:6" x14ac:dyDescent="0.2">
      <c r="B114" s="384"/>
      <c r="C114" s="384"/>
      <c r="D114" s="384"/>
      <c r="E114" s="384"/>
      <c r="F114" s="384"/>
    </row>
    <row r="115" spans="2:6" x14ac:dyDescent="0.2">
      <c r="B115" s="384"/>
      <c r="C115" s="384"/>
      <c r="D115" s="384"/>
      <c r="E115" s="384"/>
      <c r="F115" s="384"/>
    </row>
    <row r="116" spans="2:6" x14ac:dyDescent="0.2">
      <c r="B116" s="384"/>
      <c r="C116" s="384"/>
      <c r="D116" s="384"/>
      <c r="E116" s="384"/>
      <c r="F116" s="384"/>
    </row>
    <row r="117" spans="2:6" x14ac:dyDescent="0.2">
      <c r="B117" s="384"/>
      <c r="C117" s="384"/>
      <c r="D117" s="384"/>
      <c r="E117" s="384"/>
      <c r="F117" s="384"/>
    </row>
    <row r="118" spans="2:6" x14ac:dyDescent="0.2">
      <c r="B118" s="384"/>
      <c r="C118" s="384"/>
      <c r="D118" s="384"/>
      <c r="E118" s="384"/>
      <c r="F118" s="384"/>
    </row>
    <row r="119" spans="2:6" x14ac:dyDescent="0.2">
      <c r="B119" s="384"/>
      <c r="C119" s="384"/>
      <c r="D119" s="384"/>
      <c r="E119" s="384"/>
      <c r="F119" s="384"/>
    </row>
    <row r="120" spans="2:6" x14ac:dyDescent="0.2">
      <c r="B120" s="384"/>
      <c r="C120" s="384"/>
      <c r="D120" s="384"/>
      <c r="E120" s="384"/>
      <c r="F120" s="384"/>
    </row>
    <row r="121" spans="2:6" x14ac:dyDescent="0.2">
      <c r="B121" s="384"/>
      <c r="C121" s="384"/>
      <c r="D121" s="384"/>
      <c r="E121" s="384"/>
      <c r="F121" s="384"/>
    </row>
    <row r="122" spans="2:6" x14ac:dyDescent="0.2">
      <c r="B122" s="384"/>
      <c r="C122" s="384"/>
      <c r="D122" s="384"/>
      <c r="E122" s="384"/>
      <c r="F122" s="384"/>
    </row>
    <row r="123" spans="2:6" x14ac:dyDescent="0.2">
      <c r="B123" s="384"/>
      <c r="C123" s="384"/>
      <c r="D123" s="384"/>
      <c r="E123" s="384"/>
      <c r="F123" s="384"/>
    </row>
    <row r="124" spans="2:6" x14ac:dyDescent="0.2">
      <c r="B124" s="384"/>
      <c r="C124" s="384"/>
      <c r="D124" s="384"/>
      <c r="E124" s="384"/>
      <c r="F124" s="384"/>
    </row>
    <row r="125" spans="2:6" x14ac:dyDescent="0.2">
      <c r="B125" s="384"/>
      <c r="C125" s="384"/>
      <c r="D125" s="384"/>
      <c r="E125" s="384"/>
      <c r="F125" s="384"/>
    </row>
    <row r="126" spans="2:6" x14ac:dyDescent="0.2">
      <c r="B126" s="384"/>
      <c r="C126" s="384"/>
      <c r="D126" s="384"/>
      <c r="E126" s="384"/>
      <c r="F126" s="384"/>
    </row>
    <row r="127" spans="2:6" x14ac:dyDescent="0.2">
      <c r="B127" s="384"/>
      <c r="C127" s="384"/>
      <c r="D127" s="384"/>
      <c r="E127" s="384"/>
      <c r="F127" s="384"/>
    </row>
    <row r="128" spans="2:6" x14ac:dyDescent="0.2">
      <c r="B128" s="384"/>
      <c r="C128" s="384"/>
      <c r="D128" s="384"/>
      <c r="E128" s="384"/>
      <c r="F128" s="384"/>
    </row>
    <row r="129" spans="2:6" x14ac:dyDescent="0.2">
      <c r="B129" s="384"/>
      <c r="C129" s="384"/>
      <c r="D129" s="384"/>
      <c r="E129" s="384"/>
      <c r="F129" s="384"/>
    </row>
    <row r="130" spans="2:6" x14ac:dyDescent="0.2">
      <c r="B130" s="384"/>
      <c r="C130" s="384"/>
      <c r="D130" s="384"/>
      <c r="E130" s="384"/>
      <c r="F130" s="384"/>
    </row>
    <row r="131" spans="2:6" x14ac:dyDescent="0.2">
      <c r="B131" s="384"/>
      <c r="C131" s="384"/>
      <c r="D131" s="384"/>
      <c r="E131" s="384"/>
      <c r="F131" s="384"/>
    </row>
    <row r="132" spans="2:6" x14ac:dyDescent="0.2">
      <c r="B132" s="384"/>
      <c r="C132" s="384"/>
      <c r="D132" s="384"/>
      <c r="E132" s="384"/>
      <c r="F132" s="384"/>
    </row>
    <row r="133" spans="2:6" x14ac:dyDescent="0.2">
      <c r="B133" s="384"/>
      <c r="C133" s="384"/>
      <c r="D133" s="384"/>
      <c r="E133" s="384"/>
      <c r="F133" s="384"/>
    </row>
    <row r="134" spans="2:6" x14ac:dyDescent="0.2">
      <c r="B134" s="384"/>
      <c r="C134" s="384"/>
      <c r="D134" s="384"/>
      <c r="E134" s="384"/>
      <c r="F134" s="384"/>
    </row>
    <row r="135" spans="2:6" x14ac:dyDescent="0.2">
      <c r="B135" s="384"/>
      <c r="C135" s="384"/>
      <c r="D135" s="384"/>
      <c r="E135" s="384"/>
      <c r="F135" s="384"/>
    </row>
    <row r="136" spans="2:6" x14ac:dyDescent="0.2">
      <c r="B136" s="384"/>
      <c r="C136" s="384"/>
      <c r="D136" s="384"/>
      <c r="E136" s="384"/>
      <c r="F136" s="384"/>
    </row>
    <row r="137" spans="2:6" x14ac:dyDescent="0.2">
      <c r="B137" s="384"/>
      <c r="C137" s="384"/>
      <c r="D137" s="384"/>
      <c r="E137" s="384"/>
      <c r="F137" s="384"/>
    </row>
    <row r="138" spans="2:6" x14ac:dyDescent="0.2">
      <c r="B138" s="384"/>
      <c r="C138" s="384"/>
      <c r="D138" s="384"/>
      <c r="E138" s="384"/>
      <c r="F138" s="384"/>
    </row>
    <row r="139" spans="2:6" x14ac:dyDescent="0.2">
      <c r="B139" s="384"/>
      <c r="C139" s="384"/>
      <c r="D139" s="384"/>
      <c r="E139" s="384"/>
      <c r="F139" s="384"/>
    </row>
    <row r="140" spans="2:6" x14ac:dyDescent="0.2">
      <c r="B140" s="384"/>
      <c r="C140" s="384"/>
      <c r="D140" s="384"/>
      <c r="E140" s="384"/>
      <c r="F140" s="384"/>
    </row>
    <row r="141" spans="2:6" x14ac:dyDescent="0.2">
      <c r="B141" s="384"/>
      <c r="C141" s="384"/>
      <c r="D141" s="384"/>
      <c r="E141" s="384"/>
      <c r="F141" s="384"/>
    </row>
    <row r="142" spans="2:6" x14ac:dyDescent="0.2">
      <c r="B142" s="384"/>
      <c r="C142" s="384"/>
      <c r="D142" s="384"/>
      <c r="E142" s="384"/>
      <c r="F142" s="384"/>
    </row>
    <row r="143" spans="2:6" x14ac:dyDescent="0.2">
      <c r="B143" s="384"/>
      <c r="C143" s="384"/>
      <c r="D143" s="384"/>
      <c r="E143" s="384"/>
      <c r="F143" s="384"/>
    </row>
    <row r="144" spans="2:6" x14ac:dyDescent="0.2">
      <c r="B144" s="384"/>
      <c r="C144" s="384"/>
      <c r="D144" s="384"/>
      <c r="E144" s="384"/>
      <c r="F144" s="384"/>
    </row>
    <row r="145" spans="2:6" x14ac:dyDescent="0.2">
      <c r="B145" s="384"/>
      <c r="C145" s="384"/>
      <c r="D145" s="384"/>
      <c r="E145" s="384"/>
      <c r="F145" s="384"/>
    </row>
    <row r="146" spans="2:6" x14ac:dyDescent="0.2">
      <c r="B146" s="384"/>
      <c r="C146" s="384"/>
      <c r="D146" s="384"/>
      <c r="E146" s="384"/>
      <c r="F146" s="384"/>
    </row>
    <row r="147" spans="2:6" x14ac:dyDescent="0.2">
      <c r="B147" s="384"/>
      <c r="C147" s="384"/>
      <c r="D147" s="384"/>
      <c r="E147" s="384"/>
      <c r="F147" s="384"/>
    </row>
    <row r="148" spans="2:6" x14ac:dyDescent="0.2">
      <c r="B148" s="384"/>
      <c r="C148" s="384"/>
      <c r="D148" s="384"/>
      <c r="E148" s="384"/>
      <c r="F148" s="384"/>
    </row>
    <row r="149" spans="2:6" x14ac:dyDescent="0.2">
      <c r="B149" s="384"/>
      <c r="C149" s="384"/>
      <c r="D149" s="384"/>
      <c r="E149" s="384"/>
      <c r="F149" s="384"/>
    </row>
    <row r="150" spans="2:6" x14ac:dyDescent="0.2">
      <c r="B150" s="384"/>
      <c r="C150" s="384"/>
      <c r="D150" s="384"/>
      <c r="E150" s="384"/>
      <c r="F150" s="384"/>
    </row>
    <row r="151" spans="2:6" x14ac:dyDescent="0.2">
      <c r="B151" s="384"/>
      <c r="C151" s="384"/>
      <c r="D151" s="384"/>
      <c r="E151" s="384"/>
      <c r="F151" s="384"/>
    </row>
    <row r="152" spans="2:6" x14ac:dyDescent="0.2">
      <c r="B152" s="384"/>
      <c r="C152" s="384"/>
      <c r="D152" s="384"/>
      <c r="E152" s="384"/>
      <c r="F152" s="384"/>
    </row>
    <row r="153" spans="2:6" x14ac:dyDescent="0.2">
      <c r="B153" s="384"/>
      <c r="C153" s="384"/>
      <c r="D153" s="384"/>
      <c r="E153" s="384"/>
      <c r="F153" s="384"/>
    </row>
    <row r="154" spans="2:6" x14ac:dyDescent="0.2">
      <c r="B154" s="384"/>
      <c r="C154" s="384"/>
      <c r="D154" s="384"/>
      <c r="E154" s="384"/>
      <c r="F154" s="384"/>
    </row>
    <row r="155" spans="2:6" x14ac:dyDescent="0.2">
      <c r="B155" s="384"/>
      <c r="C155" s="384"/>
      <c r="D155" s="384"/>
      <c r="E155" s="384"/>
      <c r="F155" s="384"/>
    </row>
    <row r="156" spans="2:6" x14ac:dyDescent="0.2">
      <c r="B156" s="384"/>
      <c r="C156" s="384"/>
      <c r="D156" s="384"/>
      <c r="E156" s="384"/>
      <c r="F156" s="384"/>
    </row>
    <row r="157" spans="2:6" x14ac:dyDescent="0.2">
      <c r="B157" s="384"/>
      <c r="C157" s="384"/>
      <c r="D157" s="384"/>
      <c r="E157" s="384"/>
      <c r="F157" s="384"/>
    </row>
    <row r="158" spans="2:6" x14ac:dyDescent="0.2">
      <c r="B158" s="384"/>
      <c r="C158" s="384"/>
      <c r="D158" s="384"/>
      <c r="E158" s="384"/>
      <c r="F158" s="384"/>
    </row>
    <row r="159" spans="2:6" x14ac:dyDescent="0.2">
      <c r="B159" s="384"/>
      <c r="C159" s="384"/>
      <c r="D159" s="384"/>
      <c r="E159" s="384"/>
      <c r="F159" s="384"/>
    </row>
    <row r="160" spans="2:6" x14ac:dyDescent="0.2">
      <c r="B160" s="384"/>
      <c r="C160" s="384"/>
      <c r="D160" s="384"/>
      <c r="E160" s="384"/>
      <c r="F160" s="384"/>
    </row>
    <row r="161" spans="2:6" x14ac:dyDescent="0.2">
      <c r="B161" s="384"/>
      <c r="C161" s="384"/>
      <c r="D161" s="384"/>
      <c r="E161" s="384"/>
      <c r="F161" s="384"/>
    </row>
    <row r="162" spans="2:6" x14ac:dyDescent="0.2">
      <c r="B162" s="384"/>
      <c r="C162" s="384"/>
      <c r="D162" s="384"/>
      <c r="E162" s="384"/>
      <c r="F162" s="384"/>
    </row>
    <row r="163" spans="2:6" x14ac:dyDescent="0.2">
      <c r="B163" s="384"/>
      <c r="C163" s="384"/>
      <c r="D163" s="384"/>
      <c r="E163" s="384"/>
      <c r="F163" s="384"/>
    </row>
    <row r="164" spans="2:6" x14ac:dyDescent="0.2">
      <c r="B164" s="384"/>
      <c r="C164" s="384"/>
      <c r="D164" s="384"/>
      <c r="E164" s="384"/>
      <c r="F164" s="384"/>
    </row>
    <row r="165" spans="2:6" x14ac:dyDescent="0.2">
      <c r="B165" s="384"/>
      <c r="C165" s="384"/>
      <c r="D165" s="384"/>
      <c r="E165" s="384"/>
      <c r="F165" s="384"/>
    </row>
    <row r="166" spans="2:6" x14ac:dyDescent="0.2">
      <c r="B166" s="384"/>
      <c r="C166" s="384"/>
      <c r="D166" s="384"/>
      <c r="E166" s="384"/>
      <c r="F166" s="384"/>
    </row>
    <row r="167" spans="2:6" x14ac:dyDescent="0.2">
      <c r="B167" s="384"/>
      <c r="C167" s="384"/>
      <c r="D167" s="384"/>
      <c r="E167" s="384"/>
      <c r="F167" s="384"/>
    </row>
    <row r="168" spans="2:6" x14ac:dyDescent="0.2">
      <c r="B168" s="384"/>
      <c r="C168" s="384"/>
      <c r="D168" s="384"/>
      <c r="E168" s="384"/>
      <c r="F168" s="384"/>
    </row>
    <row r="169" spans="2:6" x14ac:dyDescent="0.2">
      <c r="B169" s="384"/>
      <c r="C169" s="384"/>
      <c r="D169" s="384"/>
      <c r="E169" s="384"/>
      <c r="F169" s="384"/>
    </row>
    <row r="170" spans="2:6" x14ac:dyDescent="0.2">
      <c r="B170" s="384"/>
      <c r="C170" s="384"/>
      <c r="D170" s="384"/>
      <c r="E170" s="384"/>
      <c r="F170" s="384"/>
    </row>
    <row r="171" spans="2:6" x14ac:dyDescent="0.2">
      <c r="B171" s="384"/>
      <c r="C171" s="384"/>
      <c r="D171" s="384"/>
      <c r="E171" s="384"/>
      <c r="F171" s="384"/>
    </row>
    <row r="172" spans="2:6" x14ac:dyDescent="0.2">
      <c r="B172" s="384"/>
      <c r="C172" s="384"/>
      <c r="D172" s="384"/>
      <c r="E172" s="384"/>
      <c r="F172" s="384"/>
    </row>
    <row r="173" spans="2:6" x14ac:dyDescent="0.2">
      <c r="B173" s="384"/>
      <c r="C173" s="384"/>
      <c r="D173" s="384"/>
      <c r="E173" s="384"/>
      <c r="F173" s="384"/>
    </row>
    <row r="174" spans="2:6" x14ac:dyDescent="0.2">
      <c r="B174" s="384"/>
      <c r="C174" s="384"/>
      <c r="D174" s="384"/>
      <c r="E174" s="384"/>
      <c r="F174" s="384"/>
    </row>
    <row r="175" spans="2:6" x14ac:dyDescent="0.2">
      <c r="B175" s="384"/>
      <c r="C175" s="384"/>
      <c r="D175" s="384"/>
      <c r="E175" s="384"/>
      <c r="F175" s="384"/>
    </row>
    <row r="176" spans="2:6" x14ac:dyDescent="0.2">
      <c r="B176" s="384"/>
      <c r="C176" s="384"/>
      <c r="D176" s="384"/>
      <c r="E176" s="384"/>
      <c r="F176" s="384"/>
    </row>
    <row r="177" spans="2:6" x14ac:dyDescent="0.2">
      <c r="B177" s="384"/>
      <c r="C177" s="384"/>
      <c r="D177" s="384"/>
      <c r="E177" s="384"/>
      <c r="F177" s="384"/>
    </row>
    <row r="178" spans="2:6" x14ac:dyDescent="0.2">
      <c r="B178" s="384"/>
      <c r="C178" s="384"/>
      <c r="D178" s="384"/>
      <c r="E178" s="384"/>
      <c r="F178" s="384"/>
    </row>
    <row r="179" spans="2:6" x14ac:dyDescent="0.2">
      <c r="B179" s="384"/>
      <c r="C179" s="384"/>
      <c r="D179" s="384"/>
      <c r="E179" s="384"/>
      <c r="F179" s="384"/>
    </row>
    <row r="180" spans="2:6" x14ac:dyDescent="0.2">
      <c r="B180" s="384"/>
      <c r="C180" s="384"/>
      <c r="D180" s="384"/>
      <c r="E180" s="384"/>
      <c r="F180" s="384"/>
    </row>
    <row r="181" spans="2:6" x14ac:dyDescent="0.2">
      <c r="B181" s="384"/>
      <c r="C181" s="384"/>
      <c r="D181" s="384"/>
      <c r="E181" s="384"/>
      <c r="F181" s="384"/>
    </row>
    <row r="182" spans="2:6" x14ac:dyDescent="0.2">
      <c r="B182" s="384"/>
      <c r="C182" s="384"/>
      <c r="D182" s="384"/>
      <c r="E182" s="384"/>
      <c r="F182" s="384"/>
    </row>
    <row r="183" spans="2:6" x14ac:dyDescent="0.2">
      <c r="B183" s="384"/>
      <c r="C183" s="384"/>
      <c r="D183" s="384"/>
      <c r="E183" s="384"/>
      <c r="F183" s="384"/>
    </row>
    <row r="184" spans="2:6" x14ac:dyDescent="0.2">
      <c r="B184" s="384"/>
      <c r="C184" s="384"/>
      <c r="D184" s="384"/>
      <c r="E184" s="384"/>
      <c r="F184" s="384"/>
    </row>
    <row r="185" spans="2:6" x14ac:dyDescent="0.2">
      <c r="B185" s="384"/>
      <c r="C185" s="384"/>
      <c r="D185" s="384"/>
      <c r="E185" s="384"/>
      <c r="F185" s="384"/>
    </row>
    <row r="186" spans="2:6" x14ac:dyDescent="0.2">
      <c r="B186" s="384"/>
      <c r="C186" s="384"/>
      <c r="D186" s="384"/>
      <c r="E186" s="384"/>
      <c r="F186" s="384"/>
    </row>
    <row r="187" spans="2:6" x14ac:dyDescent="0.2">
      <c r="B187" s="384"/>
      <c r="C187" s="384"/>
      <c r="D187" s="384"/>
      <c r="E187" s="384"/>
      <c r="F187" s="384"/>
    </row>
    <row r="188" spans="2:6" x14ac:dyDescent="0.2">
      <c r="B188" s="384"/>
      <c r="C188" s="384"/>
      <c r="D188" s="384"/>
      <c r="E188" s="384"/>
      <c r="F188" s="384"/>
    </row>
    <row r="189" spans="2:6" x14ac:dyDescent="0.2">
      <c r="B189" s="384"/>
      <c r="C189" s="384"/>
      <c r="D189" s="384"/>
      <c r="E189" s="384"/>
      <c r="F189" s="384"/>
    </row>
    <row r="190" spans="2:6" x14ac:dyDescent="0.2">
      <c r="B190" s="384"/>
      <c r="C190" s="384"/>
      <c r="D190" s="384"/>
      <c r="E190" s="384"/>
      <c r="F190" s="384"/>
    </row>
    <row r="191" spans="2:6" x14ac:dyDescent="0.2">
      <c r="B191" s="384"/>
      <c r="C191" s="384"/>
      <c r="D191" s="384"/>
      <c r="E191" s="384"/>
      <c r="F191" s="384"/>
    </row>
    <row r="192" spans="2:6" x14ac:dyDescent="0.2">
      <c r="B192" s="384"/>
      <c r="C192" s="384"/>
      <c r="D192" s="384"/>
      <c r="E192" s="384"/>
      <c r="F192" s="384"/>
    </row>
    <row r="193" spans="2:6" x14ac:dyDescent="0.2">
      <c r="B193" s="384"/>
      <c r="C193" s="384"/>
      <c r="D193" s="384"/>
      <c r="E193" s="384"/>
      <c r="F193" s="384"/>
    </row>
    <row r="194" spans="2:6" x14ac:dyDescent="0.2">
      <c r="B194" s="384"/>
      <c r="C194" s="384"/>
      <c r="D194" s="384"/>
      <c r="E194" s="384"/>
      <c r="F194" s="384"/>
    </row>
    <row r="195" spans="2:6" x14ac:dyDescent="0.2">
      <c r="B195" s="384"/>
      <c r="C195" s="384"/>
      <c r="D195" s="384"/>
      <c r="E195" s="384"/>
      <c r="F195" s="384"/>
    </row>
    <row r="196" spans="2:6" x14ac:dyDescent="0.2">
      <c r="B196" s="384"/>
      <c r="C196" s="384"/>
      <c r="D196" s="384"/>
      <c r="E196" s="384"/>
      <c r="F196" s="384"/>
    </row>
    <row r="197" spans="2:6" x14ac:dyDescent="0.2">
      <c r="B197" s="384"/>
      <c r="C197" s="384"/>
      <c r="D197" s="384"/>
      <c r="E197" s="384"/>
      <c r="F197" s="384"/>
    </row>
    <row r="198" spans="2:6" x14ac:dyDescent="0.2">
      <c r="B198" s="384"/>
      <c r="C198" s="384"/>
      <c r="D198" s="384"/>
      <c r="E198" s="384"/>
      <c r="F198" s="384"/>
    </row>
    <row r="199" spans="2:6" x14ac:dyDescent="0.2">
      <c r="B199" s="384"/>
      <c r="C199" s="384"/>
      <c r="D199" s="384"/>
      <c r="E199" s="384"/>
      <c r="F199" s="384"/>
    </row>
    <row r="200" spans="2:6" x14ac:dyDescent="0.2">
      <c r="B200" s="384"/>
      <c r="C200" s="384"/>
      <c r="D200" s="384"/>
      <c r="E200" s="384"/>
      <c r="F200" s="384"/>
    </row>
    <row r="201" spans="2:6" x14ac:dyDescent="0.2">
      <c r="B201" s="384"/>
      <c r="C201" s="384"/>
      <c r="D201" s="384"/>
      <c r="E201" s="384"/>
      <c r="F201" s="384"/>
    </row>
    <row r="202" spans="2:6" x14ac:dyDescent="0.2">
      <c r="B202" s="384"/>
      <c r="C202" s="384"/>
      <c r="D202" s="384"/>
      <c r="E202" s="384"/>
      <c r="F202" s="384"/>
    </row>
    <row r="203" spans="2:6" x14ac:dyDescent="0.2">
      <c r="B203" s="384"/>
      <c r="C203" s="384"/>
      <c r="D203" s="384"/>
      <c r="E203" s="384"/>
      <c r="F203" s="384"/>
    </row>
    <row r="204" spans="2:6" x14ac:dyDescent="0.2">
      <c r="B204" s="384"/>
      <c r="C204" s="384"/>
      <c r="D204" s="384"/>
      <c r="E204" s="384"/>
      <c r="F204" s="384"/>
    </row>
    <row r="205" spans="2:6" x14ac:dyDescent="0.2">
      <c r="B205" s="384"/>
      <c r="C205" s="384"/>
      <c r="D205" s="384"/>
      <c r="E205" s="384"/>
      <c r="F205" s="384"/>
    </row>
    <row r="206" spans="2:6" x14ac:dyDescent="0.2">
      <c r="B206" s="384"/>
      <c r="C206" s="384"/>
      <c r="D206" s="384"/>
      <c r="E206" s="384"/>
      <c r="F206" s="384"/>
    </row>
    <row r="207" spans="2:6" x14ac:dyDescent="0.2">
      <c r="B207" s="384"/>
      <c r="C207" s="384"/>
      <c r="D207" s="384"/>
      <c r="E207" s="384"/>
      <c r="F207" s="384"/>
    </row>
    <row r="208" spans="2:6" x14ac:dyDescent="0.2">
      <c r="B208" s="384"/>
      <c r="C208" s="384"/>
      <c r="D208" s="384"/>
      <c r="E208" s="384"/>
      <c r="F208" s="384"/>
    </row>
    <row r="209" spans="2:6" x14ac:dyDescent="0.2">
      <c r="B209" s="384"/>
      <c r="C209" s="384"/>
      <c r="D209" s="384"/>
      <c r="E209" s="384"/>
      <c r="F209" s="384"/>
    </row>
    <row r="210" spans="2:6" x14ac:dyDescent="0.2">
      <c r="B210" s="384"/>
      <c r="C210" s="384"/>
      <c r="D210" s="384"/>
      <c r="E210" s="384"/>
      <c r="F210" s="384"/>
    </row>
    <row r="211" spans="2:6" x14ac:dyDescent="0.2">
      <c r="B211" s="384"/>
      <c r="C211" s="384"/>
      <c r="D211" s="384"/>
      <c r="E211" s="384"/>
      <c r="F211" s="384"/>
    </row>
    <row r="212" spans="2:6" x14ac:dyDescent="0.2">
      <c r="B212" s="384"/>
      <c r="C212" s="384"/>
      <c r="D212" s="384"/>
      <c r="E212" s="384"/>
      <c r="F212" s="384"/>
    </row>
    <row r="213" spans="2:6" x14ac:dyDescent="0.2">
      <c r="B213" s="384"/>
      <c r="C213" s="384"/>
      <c r="D213" s="384"/>
      <c r="E213" s="384"/>
      <c r="F213" s="384"/>
    </row>
    <row r="214" spans="2:6" x14ac:dyDescent="0.2">
      <c r="B214" s="384"/>
      <c r="C214" s="384"/>
      <c r="D214" s="384"/>
      <c r="E214" s="384"/>
      <c r="F214" s="384"/>
    </row>
    <row r="215" spans="2:6" x14ac:dyDescent="0.2">
      <c r="B215" s="384"/>
      <c r="C215" s="384"/>
      <c r="D215" s="384"/>
      <c r="E215" s="384"/>
      <c r="F215" s="384"/>
    </row>
    <row r="216" spans="2:6" x14ac:dyDescent="0.2">
      <c r="B216" s="384"/>
      <c r="C216" s="384"/>
      <c r="D216" s="384"/>
      <c r="E216" s="384"/>
      <c r="F216" s="384"/>
    </row>
    <row r="217" spans="2:6" x14ac:dyDescent="0.2">
      <c r="B217" s="384"/>
      <c r="C217" s="384"/>
      <c r="D217" s="384"/>
      <c r="E217" s="384"/>
      <c r="F217" s="384"/>
    </row>
    <row r="218" spans="2:6" x14ac:dyDescent="0.2">
      <c r="B218" s="384"/>
      <c r="C218" s="384"/>
      <c r="D218" s="384"/>
      <c r="E218" s="384"/>
      <c r="F218" s="384"/>
    </row>
    <row r="219" spans="2:6" x14ac:dyDescent="0.2">
      <c r="B219" s="384"/>
      <c r="C219" s="384"/>
      <c r="D219" s="384"/>
      <c r="E219" s="384"/>
      <c r="F219" s="384"/>
    </row>
    <row r="220" spans="2:6" x14ac:dyDescent="0.2">
      <c r="B220" s="384"/>
      <c r="C220" s="384"/>
      <c r="D220" s="384"/>
      <c r="E220" s="384"/>
      <c r="F220" s="384"/>
    </row>
    <row r="221" spans="2:6" x14ac:dyDescent="0.2">
      <c r="B221" s="384"/>
      <c r="C221" s="384"/>
      <c r="D221" s="384"/>
      <c r="E221" s="384"/>
      <c r="F221" s="384"/>
    </row>
    <row r="222" spans="2:6" x14ac:dyDescent="0.2">
      <c r="B222" s="384"/>
      <c r="C222" s="384"/>
      <c r="D222" s="384"/>
      <c r="E222" s="384"/>
      <c r="F222" s="384"/>
    </row>
    <row r="223" spans="2:6" x14ac:dyDescent="0.2">
      <c r="B223" s="384"/>
      <c r="C223" s="384"/>
      <c r="D223" s="384"/>
      <c r="E223" s="384"/>
      <c r="F223" s="384"/>
    </row>
    <row r="224" spans="2:6" x14ac:dyDescent="0.2">
      <c r="B224" s="384"/>
      <c r="C224" s="384"/>
      <c r="D224" s="384"/>
      <c r="E224" s="384"/>
      <c r="F224" s="384"/>
    </row>
    <row r="225" spans="2:6" x14ac:dyDescent="0.2">
      <c r="B225" s="384"/>
      <c r="C225" s="384"/>
      <c r="D225" s="384"/>
      <c r="E225" s="384"/>
      <c r="F225" s="384"/>
    </row>
    <row r="226" spans="2:6" x14ac:dyDescent="0.2">
      <c r="B226" s="384"/>
      <c r="C226" s="384"/>
      <c r="D226" s="384"/>
      <c r="E226" s="384"/>
      <c r="F226" s="384"/>
    </row>
    <row r="227" spans="2:6" x14ac:dyDescent="0.2">
      <c r="B227" s="384"/>
      <c r="C227" s="384"/>
      <c r="D227" s="384"/>
      <c r="E227" s="384"/>
      <c r="F227" s="384"/>
    </row>
    <row r="228" spans="2:6" x14ac:dyDescent="0.2">
      <c r="B228" s="384"/>
      <c r="C228" s="384"/>
      <c r="D228" s="384"/>
      <c r="E228" s="384"/>
      <c r="F228" s="384"/>
    </row>
    <row r="229" spans="2:6" x14ac:dyDescent="0.2">
      <c r="B229" s="384"/>
      <c r="C229" s="384"/>
      <c r="D229" s="384"/>
      <c r="E229" s="384"/>
      <c r="F229" s="384"/>
    </row>
    <row r="230" spans="2:6" x14ac:dyDescent="0.2">
      <c r="B230" s="384"/>
      <c r="C230" s="384"/>
      <c r="D230" s="384"/>
      <c r="E230" s="384"/>
      <c r="F230" s="384"/>
    </row>
    <row r="231" spans="2:6" x14ac:dyDescent="0.2">
      <c r="B231" s="384"/>
      <c r="C231" s="384"/>
      <c r="D231" s="384"/>
      <c r="E231" s="384"/>
      <c r="F231" s="384"/>
    </row>
    <row r="232" spans="2:6" x14ac:dyDescent="0.2">
      <c r="B232" s="384"/>
      <c r="C232" s="384"/>
      <c r="D232" s="384"/>
      <c r="E232" s="384"/>
      <c r="F232" s="384"/>
    </row>
    <row r="233" spans="2:6" x14ac:dyDescent="0.2">
      <c r="B233" s="384"/>
      <c r="C233" s="384"/>
      <c r="D233" s="384"/>
      <c r="E233" s="384"/>
      <c r="F233" s="384"/>
    </row>
    <row r="234" spans="2:6" x14ac:dyDescent="0.2">
      <c r="B234" s="384"/>
      <c r="C234" s="384"/>
      <c r="D234" s="384"/>
      <c r="E234" s="384"/>
      <c r="F234" s="384"/>
    </row>
    <row r="235" spans="2:6" x14ac:dyDescent="0.2">
      <c r="B235" s="384"/>
      <c r="C235" s="384"/>
      <c r="D235" s="384"/>
      <c r="E235" s="384"/>
      <c r="F235" s="384"/>
    </row>
    <row r="236" spans="2:6" x14ac:dyDescent="0.2">
      <c r="B236" s="384"/>
      <c r="C236" s="384"/>
      <c r="D236" s="384"/>
      <c r="E236" s="384"/>
      <c r="F236" s="384"/>
    </row>
    <row r="237" spans="2:6" x14ac:dyDescent="0.2">
      <c r="B237" s="384"/>
      <c r="C237" s="384"/>
      <c r="D237" s="384"/>
      <c r="E237" s="384"/>
      <c r="F237" s="384"/>
    </row>
    <row r="238" spans="2:6" x14ac:dyDescent="0.2">
      <c r="B238" s="384"/>
      <c r="C238" s="384"/>
      <c r="D238" s="384"/>
      <c r="E238" s="384"/>
      <c r="F238" s="384"/>
    </row>
    <row r="239" spans="2:6" x14ac:dyDescent="0.2">
      <c r="B239" s="384"/>
      <c r="C239" s="384"/>
      <c r="D239" s="384"/>
      <c r="E239" s="384"/>
      <c r="F239" s="384"/>
    </row>
    <row r="240" spans="2:6" x14ac:dyDescent="0.2">
      <c r="B240" s="384"/>
      <c r="C240" s="384"/>
      <c r="D240" s="384"/>
      <c r="E240" s="384"/>
      <c r="F240" s="384"/>
    </row>
    <row r="241" spans="2:6" x14ac:dyDescent="0.2">
      <c r="B241" s="384"/>
      <c r="C241" s="384"/>
      <c r="D241" s="384"/>
      <c r="E241" s="384"/>
      <c r="F241" s="384"/>
    </row>
    <row r="242" spans="2:6" x14ac:dyDescent="0.2">
      <c r="B242" s="384"/>
      <c r="C242" s="384"/>
      <c r="D242" s="384"/>
      <c r="E242" s="384"/>
      <c r="F242" s="384"/>
    </row>
    <row r="243" spans="2:6" x14ac:dyDescent="0.2">
      <c r="B243" s="384"/>
      <c r="C243" s="384"/>
      <c r="D243" s="384"/>
      <c r="E243" s="384"/>
      <c r="F243" s="384"/>
    </row>
    <row r="244" spans="2:6" x14ac:dyDescent="0.2">
      <c r="B244" s="384"/>
      <c r="C244" s="384"/>
      <c r="D244" s="384"/>
      <c r="E244" s="384"/>
      <c r="F244" s="384"/>
    </row>
    <row r="245" spans="2:6" x14ac:dyDescent="0.2">
      <c r="B245" s="384"/>
      <c r="C245" s="384"/>
      <c r="D245" s="384"/>
      <c r="E245" s="384"/>
      <c r="F245" s="384"/>
    </row>
    <row r="246" spans="2:6" x14ac:dyDescent="0.2">
      <c r="B246" s="384"/>
      <c r="C246" s="384"/>
      <c r="D246" s="384"/>
      <c r="E246" s="384"/>
      <c r="F246" s="384"/>
    </row>
    <row r="247" spans="2:6" x14ac:dyDescent="0.2">
      <c r="B247" s="384"/>
      <c r="C247" s="384"/>
      <c r="D247" s="384"/>
      <c r="E247" s="384"/>
      <c r="F247" s="384"/>
    </row>
    <row r="248" spans="2:6" x14ac:dyDescent="0.2">
      <c r="B248" s="384"/>
      <c r="C248" s="384"/>
      <c r="D248" s="384"/>
      <c r="E248" s="384"/>
      <c r="F248" s="384"/>
    </row>
    <row r="249" spans="2:6" x14ac:dyDescent="0.2">
      <c r="B249" s="384"/>
      <c r="C249" s="384"/>
      <c r="D249" s="384"/>
      <c r="E249" s="384"/>
      <c r="F249" s="384"/>
    </row>
    <row r="250" spans="2:6" x14ac:dyDescent="0.2">
      <c r="B250" s="384"/>
      <c r="C250" s="384"/>
      <c r="D250" s="384"/>
      <c r="E250" s="384"/>
      <c r="F250" s="384"/>
    </row>
    <row r="251" spans="2:6" x14ac:dyDescent="0.2">
      <c r="B251" s="384"/>
      <c r="C251" s="384"/>
      <c r="D251" s="384"/>
      <c r="E251" s="384"/>
      <c r="F251" s="384"/>
    </row>
    <row r="252" spans="2:6" x14ac:dyDescent="0.2">
      <c r="B252" s="384"/>
      <c r="C252" s="384"/>
      <c r="D252" s="384"/>
      <c r="E252" s="384"/>
      <c r="F252" s="384"/>
    </row>
    <row r="253" spans="2:6" x14ac:dyDescent="0.2">
      <c r="B253" s="384"/>
      <c r="C253" s="384"/>
      <c r="D253" s="384"/>
      <c r="E253" s="384"/>
      <c r="F253" s="384"/>
    </row>
    <row r="254" spans="2:6" x14ac:dyDescent="0.2">
      <c r="B254" s="384"/>
      <c r="C254" s="384"/>
      <c r="D254" s="384"/>
      <c r="E254" s="384"/>
      <c r="F254" s="384"/>
    </row>
    <row r="255" spans="2:6" x14ac:dyDescent="0.2">
      <c r="B255" s="384"/>
      <c r="C255" s="384"/>
      <c r="D255" s="384"/>
      <c r="E255" s="384"/>
      <c r="F255" s="384"/>
    </row>
    <row r="256" spans="2:6" x14ac:dyDescent="0.2">
      <c r="B256" s="384"/>
      <c r="C256" s="384"/>
      <c r="D256" s="384"/>
      <c r="E256" s="384"/>
      <c r="F256" s="384"/>
    </row>
    <row r="257" spans="2:6" x14ac:dyDescent="0.2">
      <c r="B257" s="384"/>
      <c r="C257" s="384"/>
      <c r="D257" s="384"/>
      <c r="E257" s="384"/>
      <c r="F257" s="384"/>
    </row>
    <row r="258" spans="2:6" x14ac:dyDescent="0.2">
      <c r="B258" s="384"/>
      <c r="C258" s="384"/>
      <c r="D258" s="384"/>
      <c r="E258" s="384"/>
      <c r="F258" s="384"/>
    </row>
    <row r="259" spans="2:6" x14ac:dyDescent="0.2">
      <c r="B259" s="384"/>
      <c r="C259" s="384"/>
      <c r="D259" s="384"/>
      <c r="E259" s="384"/>
      <c r="F259" s="384"/>
    </row>
    <row r="260" spans="2:6" x14ac:dyDescent="0.2">
      <c r="B260" s="384"/>
      <c r="C260" s="384"/>
      <c r="D260" s="384"/>
      <c r="E260" s="384"/>
      <c r="F260" s="384"/>
    </row>
    <row r="261" spans="2:6" x14ac:dyDescent="0.2">
      <c r="B261" s="384"/>
      <c r="C261" s="384"/>
      <c r="D261" s="384"/>
      <c r="E261" s="384"/>
      <c r="F261" s="384"/>
    </row>
    <row r="262" spans="2:6" x14ac:dyDescent="0.2">
      <c r="B262" s="384"/>
      <c r="C262" s="384"/>
      <c r="D262" s="384"/>
      <c r="E262" s="384"/>
      <c r="F262" s="384"/>
    </row>
    <row r="263" spans="2:6" x14ac:dyDescent="0.2">
      <c r="B263" s="384"/>
      <c r="C263" s="384"/>
      <c r="D263" s="384"/>
      <c r="E263" s="384"/>
      <c r="F263" s="384"/>
    </row>
    <row r="264" spans="2:6" x14ac:dyDescent="0.2">
      <c r="B264" s="384"/>
      <c r="C264" s="384"/>
      <c r="D264" s="384"/>
      <c r="E264" s="384"/>
      <c r="F264" s="384"/>
    </row>
    <row r="265" spans="2:6" x14ac:dyDescent="0.2">
      <c r="B265" s="384"/>
      <c r="C265" s="384"/>
      <c r="D265" s="384"/>
      <c r="E265" s="384"/>
      <c r="F265" s="384"/>
    </row>
    <row r="266" spans="2:6" x14ac:dyDescent="0.2">
      <c r="B266" s="384"/>
      <c r="C266" s="384"/>
      <c r="D266" s="384"/>
      <c r="E266" s="384"/>
      <c r="F266" s="384"/>
    </row>
    <row r="267" spans="2:6" x14ac:dyDescent="0.2">
      <c r="B267" s="384"/>
      <c r="C267" s="384"/>
      <c r="D267" s="384"/>
      <c r="E267" s="384"/>
      <c r="F267" s="384"/>
    </row>
    <row r="268" spans="2:6" x14ac:dyDescent="0.2">
      <c r="B268" s="384"/>
      <c r="C268" s="384"/>
      <c r="D268" s="384"/>
      <c r="E268" s="384"/>
      <c r="F268" s="384"/>
    </row>
    <row r="269" spans="2:6" x14ac:dyDescent="0.2">
      <c r="B269" s="384"/>
      <c r="C269" s="384"/>
      <c r="D269" s="384"/>
      <c r="E269" s="384"/>
      <c r="F269" s="384"/>
    </row>
    <row r="270" spans="2:6" x14ac:dyDescent="0.2">
      <c r="B270" s="384"/>
      <c r="C270" s="384"/>
      <c r="D270" s="384"/>
      <c r="E270" s="384"/>
      <c r="F270" s="384"/>
    </row>
    <row r="271" spans="2:6" x14ac:dyDescent="0.2">
      <c r="B271" s="384"/>
      <c r="C271" s="384"/>
      <c r="D271" s="384"/>
      <c r="E271" s="384"/>
      <c r="F271" s="384"/>
    </row>
    <row r="272" spans="2:6" x14ac:dyDescent="0.2">
      <c r="B272" s="384"/>
      <c r="C272" s="384"/>
      <c r="D272" s="384"/>
      <c r="E272" s="384"/>
      <c r="F272" s="384"/>
    </row>
    <row r="273" spans="2:6" x14ac:dyDescent="0.2">
      <c r="B273" s="384"/>
      <c r="C273" s="384"/>
      <c r="D273" s="384"/>
      <c r="E273" s="384"/>
      <c r="F273" s="384"/>
    </row>
    <row r="274" spans="2:6" x14ac:dyDescent="0.2">
      <c r="B274" s="384"/>
      <c r="C274" s="384"/>
      <c r="D274" s="384"/>
      <c r="E274" s="384"/>
      <c r="F274" s="384"/>
    </row>
    <row r="275" spans="2:6" x14ac:dyDescent="0.2">
      <c r="B275" s="384"/>
      <c r="C275" s="384"/>
      <c r="D275" s="384"/>
      <c r="E275" s="384"/>
      <c r="F275" s="384"/>
    </row>
    <row r="276" spans="2:6" x14ac:dyDescent="0.2">
      <c r="B276" s="384"/>
      <c r="C276" s="384"/>
      <c r="D276" s="384"/>
      <c r="E276" s="384"/>
      <c r="F276" s="384"/>
    </row>
    <row r="277" spans="2:6" x14ac:dyDescent="0.2">
      <c r="B277" s="384"/>
      <c r="C277" s="384"/>
      <c r="D277" s="384"/>
      <c r="E277" s="384"/>
      <c r="F277" s="384"/>
    </row>
    <row r="278" spans="2:6" x14ac:dyDescent="0.2">
      <c r="B278" s="384"/>
      <c r="C278" s="384"/>
      <c r="D278" s="384"/>
      <c r="E278" s="384"/>
      <c r="F278" s="384"/>
    </row>
    <row r="279" spans="2:6" x14ac:dyDescent="0.2">
      <c r="B279" s="384"/>
      <c r="C279" s="384"/>
      <c r="D279" s="384"/>
      <c r="E279" s="384"/>
      <c r="F279" s="384"/>
    </row>
    <row r="280" spans="2:6" x14ac:dyDescent="0.2">
      <c r="B280" s="384"/>
      <c r="C280" s="384"/>
      <c r="D280" s="384"/>
      <c r="E280" s="384"/>
      <c r="F280" s="384"/>
    </row>
    <row r="281" spans="2:6" x14ac:dyDescent="0.2">
      <c r="B281" s="384"/>
      <c r="C281" s="384"/>
      <c r="D281" s="384"/>
      <c r="E281" s="384"/>
      <c r="F281" s="384"/>
    </row>
    <row r="282" spans="2:6" x14ac:dyDescent="0.2">
      <c r="B282" s="384"/>
      <c r="C282" s="384"/>
      <c r="D282" s="384"/>
      <c r="E282" s="384"/>
      <c r="F282" s="384"/>
    </row>
    <row r="283" spans="2:6" x14ac:dyDescent="0.2">
      <c r="B283" s="384"/>
      <c r="C283" s="384"/>
      <c r="D283" s="384"/>
      <c r="E283" s="384"/>
      <c r="F283" s="384"/>
    </row>
    <row r="284" spans="2:6" x14ac:dyDescent="0.2">
      <c r="B284" s="384"/>
      <c r="C284" s="384"/>
      <c r="D284" s="384"/>
      <c r="E284" s="384"/>
      <c r="F284" s="384"/>
    </row>
    <row r="285" spans="2:6" x14ac:dyDescent="0.2">
      <c r="B285" s="384"/>
      <c r="C285" s="384"/>
      <c r="D285" s="384"/>
      <c r="E285" s="384"/>
      <c r="F285" s="384"/>
    </row>
    <row r="286" spans="2:6" x14ac:dyDescent="0.2">
      <c r="B286" s="384"/>
      <c r="C286" s="384"/>
      <c r="D286" s="384"/>
      <c r="E286" s="384"/>
      <c r="F286" s="384"/>
    </row>
    <row r="287" spans="2:6" x14ac:dyDescent="0.2">
      <c r="B287" s="384"/>
      <c r="C287" s="384"/>
      <c r="D287" s="384"/>
      <c r="E287" s="384"/>
      <c r="F287" s="384"/>
    </row>
    <row r="288" spans="2:6" x14ac:dyDescent="0.2">
      <c r="B288" s="384"/>
      <c r="C288" s="384"/>
      <c r="D288" s="384"/>
      <c r="E288" s="384"/>
      <c r="F288" s="384"/>
    </row>
    <row r="289" spans="2:6" x14ac:dyDescent="0.2">
      <c r="B289" s="384"/>
      <c r="C289" s="384"/>
      <c r="D289" s="384"/>
      <c r="E289" s="384"/>
      <c r="F289" s="384"/>
    </row>
    <row r="290" spans="2:6" x14ac:dyDescent="0.2">
      <c r="B290" s="384"/>
      <c r="C290" s="384"/>
      <c r="D290" s="384"/>
      <c r="E290" s="384"/>
      <c r="F290" s="384"/>
    </row>
    <row r="291" spans="2:6" x14ac:dyDescent="0.2">
      <c r="B291" s="384"/>
      <c r="C291" s="384"/>
      <c r="D291" s="384"/>
      <c r="E291" s="384"/>
      <c r="F291" s="384"/>
    </row>
    <row r="292" spans="2:6" x14ac:dyDescent="0.2">
      <c r="B292" s="384"/>
      <c r="C292" s="384"/>
      <c r="D292" s="384"/>
      <c r="E292" s="384"/>
      <c r="F292" s="384"/>
    </row>
    <row r="293" spans="2:6" x14ac:dyDescent="0.2">
      <c r="B293" s="384"/>
      <c r="C293" s="384"/>
      <c r="D293" s="384"/>
      <c r="E293" s="384"/>
      <c r="F293" s="384"/>
    </row>
    <row r="294" spans="2:6" x14ac:dyDescent="0.2">
      <c r="B294" s="384"/>
      <c r="C294" s="384"/>
      <c r="D294" s="384"/>
      <c r="E294" s="384"/>
      <c r="F294" s="384"/>
    </row>
    <row r="295" spans="2:6" x14ac:dyDescent="0.2">
      <c r="B295" s="384"/>
      <c r="C295" s="384"/>
      <c r="D295" s="384"/>
      <c r="E295" s="384"/>
      <c r="F295" s="384"/>
    </row>
    <row r="296" spans="2:6" x14ac:dyDescent="0.2">
      <c r="B296" s="384"/>
      <c r="C296" s="384"/>
      <c r="D296" s="384"/>
      <c r="E296" s="384"/>
      <c r="F296" s="384"/>
    </row>
    <row r="297" spans="2:6" x14ac:dyDescent="0.2">
      <c r="B297" s="384"/>
      <c r="C297" s="384"/>
      <c r="D297" s="384"/>
      <c r="E297" s="384"/>
      <c r="F297" s="384"/>
    </row>
    <row r="298" spans="2:6" x14ac:dyDescent="0.2">
      <c r="B298" s="384"/>
      <c r="C298" s="384"/>
      <c r="D298" s="384"/>
      <c r="E298" s="384"/>
      <c r="F298" s="384"/>
    </row>
    <row r="299" spans="2:6" x14ac:dyDescent="0.2">
      <c r="B299" s="384"/>
      <c r="C299" s="384"/>
      <c r="D299" s="384"/>
      <c r="E299" s="384"/>
      <c r="F299" s="384"/>
    </row>
    <row r="300" spans="2:6" x14ac:dyDescent="0.2">
      <c r="B300" s="384"/>
      <c r="C300" s="384"/>
      <c r="D300" s="384"/>
      <c r="E300" s="384"/>
      <c r="F300" s="384"/>
    </row>
    <row r="301" spans="2:6" x14ac:dyDescent="0.2">
      <c r="B301" s="384"/>
      <c r="C301" s="384"/>
      <c r="D301" s="384"/>
      <c r="E301" s="384"/>
      <c r="F301" s="384"/>
    </row>
    <row r="302" spans="2:6" x14ac:dyDescent="0.2">
      <c r="B302" s="384"/>
      <c r="C302" s="384"/>
      <c r="D302" s="384"/>
      <c r="E302" s="384"/>
      <c r="F302" s="384"/>
    </row>
    <row r="303" spans="2:6" x14ac:dyDescent="0.2">
      <c r="B303" s="384"/>
      <c r="C303" s="384"/>
      <c r="D303" s="384"/>
      <c r="E303" s="384"/>
      <c r="F303" s="384"/>
    </row>
    <row r="304" spans="2:6" x14ac:dyDescent="0.2">
      <c r="B304" s="384"/>
      <c r="C304" s="384"/>
      <c r="D304" s="384"/>
      <c r="E304" s="384"/>
      <c r="F304" s="384"/>
    </row>
    <row r="305" spans="2:6" x14ac:dyDescent="0.2">
      <c r="B305" s="384"/>
      <c r="C305" s="384"/>
      <c r="D305" s="384"/>
      <c r="E305" s="384"/>
      <c r="F305" s="384"/>
    </row>
    <row r="306" spans="2:6" x14ac:dyDescent="0.2">
      <c r="B306" s="384"/>
      <c r="C306" s="384"/>
      <c r="D306" s="384"/>
      <c r="E306" s="384"/>
      <c r="F306" s="384"/>
    </row>
    <row r="307" spans="2:6" x14ac:dyDescent="0.2">
      <c r="B307" s="384"/>
      <c r="C307" s="384"/>
      <c r="D307" s="384"/>
      <c r="E307" s="384"/>
      <c r="F307" s="384"/>
    </row>
    <row r="308" spans="2:6" x14ac:dyDescent="0.2">
      <c r="B308" s="384"/>
      <c r="C308" s="384"/>
      <c r="D308" s="384"/>
      <c r="E308" s="384"/>
      <c r="F308" s="384"/>
    </row>
    <row r="309" spans="2:6" x14ac:dyDescent="0.2">
      <c r="B309" s="384"/>
      <c r="C309" s="384"/>
      <c r="D309" s="384"/>
      <c r="E309" s="384"/>
      <c r="F309" s="384"/>
    </row>
    <row r="310" spans="2:6" x14ac:dyDescent="0.2">
      <c r="B310" s="384"/>
      <c r="C310" s="384"/>
      <c r="D310" s="384"/>
      <c r="E310" s="384"/>
      <c r="F310" s="384"/>
    </row>
    <row r="311" spans="2:6" x14ac:dyDescent="0.2">
      <c r="B311" s="384"/>
      <c r="C311" s="384"/>
      <c r="D311" s="384"/>
      <c r="E311" s="384"/>
      <c r="F311" s="384"/>
    </row>
    <row r="312" spans="2:6" x14ac:dyDescent="0.2">
      <c r="B312" s="384"/>
      <c r="C312" s="384"/>
      <c r="D312" s="384"/>
      <c r="E312" s="384"/>
      <c r="F312" s="384"/>
    </row>
    <row r="313" spans="2:6" x14ac:dyDescent="0.2">
      <c r="B313" s="384"/>
      <c r="C313" s="384"/>
      <c r="D313" s="384"/>
      <c r="E313" s="384"/>
      <c r="F313" s="384"/>
    </row>
    <row r="314" spans="2:6" x14ac:dyDescent="0.2">
      <c r="B314" s="384"/>
      <c r="C314" s="384"/>
      <c r="D314" s="384"/>
      <c r="E314" s="384"/>
      <c r="F314" s="384"/>
    </row>
    <row r="315" spans="2:6" x14ac:dyDescent="0.2">
      <c r="B315" s="384"/>
      <c r="C315" s="384"/>
      <c r="D315" s="384"/>
      <c r="E315" s="384"/>
      <c r="F315" s="384"/>
    </row>
    <row r="316" spans="2:6" x14ac:dyDescent="0.2">
      <c r="B316" s="384"/>
      <c r="C316" s="384"/>
      <c r="D316" s="384"/>
      <c r="E316" s="384"/>
      <c r="F316" s="384"/>
    </row>
    <row r="317" spans="2:6" x14ac:dyDescent="0.2">
      <c r="B317" s="384"/>
      <c r="C317" s="384"/>
      <c r="D317" s="384"/>
      <c r="E317" s="384"/>
      <c r="F317" s="384"/>
    </row>
    <row r="318" spans="2:6" x14ac:dyDescent="0.2">
      <c r="B318" s="384"/>
      <c r="C318" s="384"/>
      <c r="D318" s="384"/>
      <c r="E318" s="384"/>
      <c r="F318" s="384"/>
    </row>
    <row r="319" spans="2:6" x14ac:dyDescent="0.2">
      <c r="B319" s="384"/>
      <c r="C319" s="384"/>
      <c r="D319" s="384"/>
      <c r="E319" s="384"/>
      <c r="F319" s="384"/>
    </row>
    <row r="320" spans="2:6" x14ac:dyDescent="0.2">
      <c r="B320" s="384"/>
      <c r="C320" s="384"/>
      <c r="D320" s="384"/>
      <c r="E320" s="384"/>
      <c r="F320" s="384"/>
    </row>
    <row r="321" spans="2:6" x14ac:dyDescent="0.2">
      <c r="B321" s="384"/>
      <c r="C321" s="384"/>
      <c r="D321" s="384"/>
      <c r="E321" s="384"/>
      <c r="F321" s="384"/>
    </row>
    <row r="322" spans="2:6" x14ac:dyDescent="0.2">
      <c r="B322" s="384"/>
      <c r="C322" s="384"/>
      <c r="D322" s="384"/>
      <c r="E322" s="384"/>
      <c r="F322" s="384"/>
    </row>
    <row r="323" spans="2:6" x14ac:dyDescent="0.2">
      <c r="B323" s="384"/>
      <c r="C323" s="384"/>
      <c r="D323" s="384"/>
      <c r="E323" s="384"/>
      <c r="F323" s="384"/>
    </row>
    <row r="324" spans="2:6" x14ac:dyDescent="0.2">
      <c r="B324" s="384"/>
      <c r="C324" s="384"/>
      <c r="D324" s="384"/>
      <c r="E324" s="384"/>
      <c r="F324" s="384"/>
    </row>
    <row r="325" spans="2:6" x14ac:dyDescent="0.2">
      <c r="B325" s="384"/>
      <c r="C325" s="384"/>
      <c r="D325" s="384"/>
      <c r="E325" s="384"/>
      <c r="F325" s="384"/>
    </row>
    <row r="326" spans="2:6" x14ac:dyDescent="0.2">
      <c r="B326" s="384"/>
      <c r="C326" s="384"/>
      <c r="D326" s="384"/>
      <c r="E326" s="384"/>
      <c r="F326" s="384"/>
    </row>
    <row r="327" spans="2:6" x14ac:dyDescent="0.2">
      <c r="B327" s="384"/>
      <c r="C327" s="384"/>
      <c r="D327" s="384"/>
      <c r="E327" s="384"/>
      <c r="F327" s="384"/>
    </row>
    <row r="328" spans="2:6" x14ac:dyDescent="0.2">
      <c r="B328" s="384"/>
      <c r="C328" s="384"/>
      <c r="D328" s="384"/>
      <c r="E328" s="384"/>
      <c r="F328" s="384"/>
    </row>
    <row r="329" spans="2:6" x14ac:dyDescent="0.2">
      <c r="B329" s="384"/>
      <c r="C329" s="384"/>
      <c r="D329" s="384"/>
      <c r="E329" s="384"/>
      <c r="F329" s="384"/>
    </row>
    <row r="330" spans="2:6" x14ac:dyDescent="0.2">
      <c r="B330" s="384"/>
      <c r="C330" s="384"/>
      <c r="D330" s="384"/>
      <c r="E330" s="384"/>
      <c r="F330" s="384"/>
    </row>
    <row r="331" spans="2:6" x14ac:dyDescent="0.2">
      <c r="B331" s="384"/>
      <c r="C331" s="384"/>
      <c r="D331" s="384"/>
      <c r="E331" s="384"/>
      <c r="F331" s="384"/>
    </row>
    <row r="332" spans="2:6" x14ac:dyDescent="0.2">
      <c r="B332" s="384"/>
      <c r="C332" s="384"/>
      <c r="D332" s="384"/>
      <c r="E332" s="384"/>
      <c r="F332" s="384"/>
    </row>
    <row r="333" spans="2:6" x14ac:dyDescent="0.2">
      <c r="B333" s="384"/>
      <c r="C333" s="384"/>
      <c r="D333" s="384"/>
      <c r="E333" s="384"/>
      <c r="F333" s="384"/>
    </row>
    <row r="334" spans="2:6" x14ac:dyDescent="0.2">
      <c r="B334" s="384"/>
      <c r="C334" s="384"/>
      <c r="D334" s="384"/>
      <c r="E334" s="384"/>
      <c r="F334" s="384"/>
    </row>
    <row r="335" spans="2:6" x14ac:dyDescent="0.2">
      <c r="B335" s="384"/>
      <c r="C335" s="384"/>
      <c r="D335" s="384"/>
      <c r="E335" s="384"/>
      <c r="F335" s="384"/>
    </row>
    <row r="336" spans="2:6" x14ac:dyDescent="0.2">
      <c r="B336" s="384"/>
      <c r="C336" s="384"/>
      <c r="D336" s="384"/>
      <c r="E336" s="384"/>
      <c r="F336" s="384"/>
    </row>
    <row r="337" spans="2:6" x14ac:dyDescent="0.2">
      <c r="B337" s="384"/>
      <c r="C337" s="384"/>
      <c r="D337" s="384"/>
      <c r="E337" s="384"/>
      <c r="F337" s="384"/>
    </row>
    <row r="338" spans="2:6" x14ac:dyDescent="0.2">
      <c r="B338" s="384"/>
      <c r="C338" s="384"/>
      <c r="D338" s="384"/>
      <c r="E338" s="384"/>
      <c r="F338" s="384"/>
    </row>
    <row r="339" spans="2:6" x14ac:dyDescent="0.2">
      <c r="B339" s="384"/>
      <c r="C339" s="384"/>
      <c r="D339" s="384"/>
      <c r="E339" s="384"/>
      <c r="F339" s="384"/>
    </row>
    <row r="340" spans="2:6" x14ac:dyDescent="0.2">
      <c r="B340" s="384"/>
      <c r="C340" s="384"/>
      <c r="D340" s="384"/>
      <c r="E340" s="384"/>
      <c r="F340" s="384"/>
    </row>
    <row r="341" spans="2:6" x14ac:dyDescent="0.2">
      <c r="B341" s="384"/>
      <c r="C341" s="384"/>
      <c r="D341" s="384"/>
      <c r="E341" s="384"/>
      <c r="F341" s="384"/>
    </row>
    <row r="342" spans="2:6" x14ac:dyDescent="0.2">
      <c r="B342" s="384"/>
      <c r="C342" s="384"/>
      <c r="D342" s="384"/>
      <c r="E342" s="384"/>
      <c r="F342" s="384"/>
    </row>
    <row r="343" spans="2:6" x14ac:dyDescent="0.2">
      <c r="B343" s="384"/>
      <c r="C343" s="384"/>
      <c r="D343" s="384"/>
      <c r="E343" s="384"/>
      <c r="F343" s="384"/>
    </row>
    <row r="344" spans="2:6" x14ac:dyDescent="0.2">
      <c r="B344" s="384"/>
      <c r="C344" s="384"/>
      <c r="D344" s="384"/>
      <c r="E344" s="384"/>
      <c r="F344" s="384"/>
    </row>
    <row r="345" spans="2:6" x14ac:dyDescent="0.2">
      <c r="B345" s="384"/>
      <c r="C345" s="384"/>
      <c r="D345" s="384"/>
      <c r="E345" s="384"/>
      <c r="F345" s="384"/>
    </row>
    <row r="346" spans="2:6" x14ac:dyDescent="0.2">
      <c r="B346" s="384"/>
      <c r="C346" s="384"/>
      <c r="D346" s="384"/>
      <c r="E346" s="384"/>
      <c r="F346" s="384"/>
    </row>
    <row r="347" spans="2:6" x14ac:dyDescent="0.2">
      <c r="B347" s="384"/>
      <c r="C347" s="384"/>
      <c r="D347" s="384"/>
      <c r="E347" s="384"/>
      <c r="F347" s="384"/>
    </row>
    <row r="348" spans="2:6" x14ac:dyDescent="0.2">
      <c r="B348" s="384"/>
      <c r="C348" s="384"/>
      <c r="D348" s="384"/>
      <c r="E348" s="384"/>
      <c r="F348" s="384"/>
    </row>
    <row r="349" spans="2:6" x14ac:dyDescent="0.2">
      <c r="B349" s="384"/>
      <c r="C349" s="384"/>
      <c r="D349" s="384"/>
      <c r="E349" s="384"/>
      <c r="F349" s="384"/>
    </row>
    <row r="350" spans="2:6" x14ac:dyDescent="0.2">
      <c r="B350" s="384"/>
      <c r="C350" s="384"/>
      <c r="D350" s="384"/>
      <c r="E350" s="384"/>
      <c r="F350" s="384"/>
    </row>
    <row r="351" spans="2:6" x14ac:dyDescent="0.2">
      <c r="B351" s="384"/>
      <c r="C351" s="384"/>
      <c r="D351" s="384"/>
      <c r="E351" s="384"/>
      <c r="F351" s="384"/>
    </row>
    <row r="352" spans="2:6" x14ac:dyDescent="0.2">
      <c r="B352" s="384"/>
      <c r="C352" s="384"/>
      <c r="D352" s="384"/>
      <c r="E352" s="384"/>
      <c r="F352" s="384"/>
    </row>
    <row r="353" spans="2:6" x14ac:dyDescent="0.2">
      <c r="B353" s="384"/>
      <c r="C353" s="384"/>
      <c r="D353" s="384"/>
      <c r="E353" s="384"/>
      <c r="F353" s="384"/>
    </row>
    <row r="354" spans="2:6" x14ac:dyDescent="0.2">
      <c r="B354" s="384"/>
      <c r="C354" s="384"/>
      <c r="D354" s="384"/>
      <c r="E354" s="384"/>
      <c r="F354" s="384"/>
    </row>
    <row r="355" spans="2:6" x14ac:dyDescent="0.2">
      <c r="B355" s="384"/>
      <c r="C355" s="384"/>
      <c r="D355" s="384"/>
      <c r="E355" s="384"/>
      <c r="F355" s="384"/>
    </row>
    <row r="356" spans="2:6" x14ac:dyDescent="0.2">
      <c r="B356" s="384"/>
      <c r="C356" s="384"/>
      <c r="D356" s="384"/>
      <c r="E356" s="384"/>
      <c r="F356" s="384"/>
    </row>
    <row r="357" spans="2:6" x14ac:dyDescent="0.2">
      <c r="B357" s="384"/>
      <c r="C357" s="384"/>
      <c r="D357" s="384"/>
      <c r="E357" s="384"/>
      <c r="F357" s="384"/>
    </row>
    <row r="358" spans="2:6" x14ac:dyDescent="0.2">
      <c r="B358" s="384"/>
      <c r="C358" s="384"/>
      <c r="D358" s="384"/>
      <c r="E358" s="384"/>
      <c r="F358" s="384"/>
    </row>
    <row r="359" spans="2:6" x14ac:dyDescent="0.2">
      <c r="B359" s="384"/>
      <c r="C359" s="384"/>
      <c r="D359" s="384"/>
      <c r="E359" s="384"/>
      <c r="F359" s="384"/>
    </row>
    <row r="360" spans="2:6" x14ac:dyDescent="0.2">
      <c r="B360" s="384"/>
      <c r="C360" s="384"/>
      <c r="D360" s="384"/>
      <c r="E360" s="384"/>
      <c r="F360" s="384"/>
    </row>
    <row r="361" spans="2:6" x14ac:dyDescent="0.2">
      <c r="B361" s="384"/>
      <c r="C361" s="384"/>
      <c r="D361" s="384"/>
      <c r="E361" s="384"/>
      <c r="F361" s="384"/>
    </row>
    <row r="362" spans="2:6" x14ac:dyDescent="0.2">
      <c r="B362" s="384"/>
      <c r="C362" s="384"/>
      <c r="D362" s="384"/>
      <c r="E362" s="384"/>
      <c r="F362" s="384"/>
    </row>
    <row r="363" spans="2:6" x14ac:dyDescent="0.2">
      <c r="B363" s="384"/>
      <c r="C363" s="384"/>
      <c r="D363" s="384"/>
      <c r="E363" s="384"/>
      <c r="F363" s="384"/>
    </row>
    <row r="364" spans="2:6" x14ac:dyDescent="0.2">
      <c r="B364" s="384"/>
      <c r="C364" s="384"/>
      <c r="D364" s="384"/>
      <c r="E364" s="384"/>
      <c r="F364" s="384"/>
    </row>
    <row r="365" spans="2:6" x14ac:dyDescent="0.2">
      <c r="B365" s="384"/>
      <c r="C365" s="384"/>
      <c r="D365" s="384"/>
      <c r="E365" s="384"/>
      <c r="F365" s="384"/>
    </row>
    <row r="366" spans="2:6" x14ac:dyDescent="0.2">
      <c r="B366" s="384"/>
      <c r="C366" s="384"/>
      <c r="D366" s="384"/>
      <c r="E366" s="384"/>
      <c r="F366" s="384"/>
    </row>
    <row r="367" spans="2:6" x14ac:dyDescent="0.2">
      <c r="B367" s="384"/>
      <c r="C367" s="384"/>
      <c r="D367" s="384"/>
      <c r="E367" s="384"/>
      <c r="F367" s="384"/>
    </row>
    <row r="368" spans="2:6" x14ac:dyDescent="0.2">
      <c r="B368" s="384"/>
      <c r="C368" s="384"/>
      <c r="D368" s="384"/>
      <c r="E368" s="384"/>
      <c r="F368" s="384"/>
    </row>
    <row r="369" spans="2:6" x14ac:dyDescent="0.2">
      <c r="B369" s="384"/>
      <c r="C369" s="384"/>
      <c r="D369" s="384"/>
      <c r="E369" s="384"/>
      <c r="F369" s="384"/>
    </row>
    <row r="370" spans="2:6" x14ac:dyDescent="0.2">
      <c r="B370" s="384"/>
      <c r="C370" s="384"/>
      <c r="D370" s="384"/>
      <c r="E370" s="384"/>
      <c r="F370" s="384"/>
    </row>
    <row r="371" spans="2:6" x14ac:dyDescent="0.2">
      <c r="B371" s="384"/>
      <c r="C371" s="384"/>
      <c r="D371" s="384"/>
      <c r="E371" s="384"/>
      <c r="F371" s="384"/>
    </row>
    <row r="372" spans="2:6" x14ac:dyDescent="0.2">
      <c r="B372" s="384"/>
      <c r="C372" s="384"/>
      <c r="D372" s="384"/>
      <c r="E372" s="384"/>
      <c r="F372" s="384"/>
    </row>
    <row r="373" spans="2:6" x14ac:dyDescent="0.2">
      <c r="B373" s="384"/>
      <c r="C373" s="384"/>
      <c r="D373" s="384"/>
      <c r="E373" s="384"/>
      <c r="F373" s="384"/>
    </row>
    <row r="374" spans="2:6" x14ac:dyDescent="0.2">
      <c r="B374" s="384"/>
      <c r="C374" s="384"/>
      <c r="D374" s="384"/>
      <c r="E374" s="384"/>
      <c r="F374" s="384"/>
    </row>
    <row r="375" spans="2:6" x14ac:dyDescent="0.2">
      <c r="B375" s="384"/>
      <c r="C375" s="384"/>
      <c r="D375" s="384"/>
      <c r="E375" s="384"/>
      <c r="F375" s="384"/>
    </row>
    <row r="376" spans="2:6" x14ac:dyDescent="0.2">
      <c r="B376" s="384"/>
      <c r="C376" s="384"/>
      <c r="D376" s="384"/>
      <c r="E376" s="384"/>
      <c r="F376" s="384"/>
    </row>
    <row r="377" spans="2:6" x14ac:dyDescent="0.2">
      <c r="B377" s="384"/>
      <c r="C377" s="384"/>
      <c r="D377" s="384"/>
      <c r="E377" s="384"/>
      <c r="F377" s="384"/>
    </row>
    <row r="378" spans="2:6" x14ac:dyDescent="0.2">
      <c r="B378" s="384"/>
      <c r="C378" s="384"/>
      <c r="D378" s="384"/>
      <c r="E378" s="384"/>
      <c r="F378" s="384"/>
    </row>
    <row r="379" spans="2:6" x14ac:dyDescent="0.2">
      <c r="B379" s="384"/>
      <c r="C379" s="384"/>
      <c r="D379" s="384"/>
      <c r="E379" s="384"/>
      <c r="F379" s="384"/>
    </row>
    <row r="380" spans="2:6" x14ac:dyDescent="0.2">
      <c r="B380" s="384"/>
      <c r="C380" s="384"/>
      <c r="D380" s="384"/>
      <c r="E380" s="384"/>
      <c r="F380" s="384"/>
    </row>
    <row r="381" spans="2:6" x14ac:dyDescent="0.2">
      <c r="B381" s="384"/>
      <c r="C381" s="384"/>
      <c r="D381" s="384"/>
      <c r="E381" s="384"/>
      <c r="F381" s="384"/>
    </row>
    <row r="382" spans="2:6" x14ac:dyDescent="0.2">
      <c r="B382" s="384"/>
      <c r="C382" s="384"/>
      <c r="D382" s="384"/>
      <c r="E382" s="384"/>
      <c r="F382" s="384"/>
    </row>
    <row r="383" spans="2:6" x14ac:dyDescent="0.2">
      <c r="B383" s="384"/>
      <c r="C383" s="384"/>
      <c r="D383" s="384"/>
      <c r="E383" s="384"/>
      <c r="F383" s="384"/>
    </row>
    <row r="384" spans="2:6" x14ac:dyDescent="0.2">
      <c r="B384" s="384"/>
      <c r="C384" s="384"/>
      <c r="D384" s="384"/>
      <c r="E384" s="384"/>
      <c r="F384" s="384"/>
    </row>
    <row r="385" spans="2:6" x14ac:dyDescent="0.2">
      <c r="B385" s="384"/>
      <c r="C385" s="384"/>
      <c r="D385" s="384"/>
      <c r="E385" s="384"/>
      <c r="F385" s="384"/>
    </row>
    <row r="386" spans="2:6" x14ac:dyDescent="0.2">
      <c r="B386" s="384"/>
      <c r="C386" s="384"/>
      <c r="D386" s="384"/>
      <c r="E386" s="384"/>
      <c r="F386" s="384"/>
    </row>
    <row r="387" spans="2:6" x14ac:dyDescent="0.2">
      <c r="B387" s="384"/>
      <c r="C387" s="384"/>
      <c r="D387" s="384"/>
      <c r="E387" s="384"/>
      <c r="F387" s="384"/>
    </row>
    <row r="388" spans="2:6" x14ac:dyDescent="0.2">
      <c r="B388" s="384"/>
      <c r="C388" s="384"/>
      <c r="D388" s="384"/>
      <c r="E388" s="384"/>
      <c r="F388" s="384"/>
    </row>
    <row r="389" spans="2:6" x14ac:dyDescent="0.2">
      <c r="B389" s="384"/>
      <c r="C389" s="384"/>
      <c r="D389" s="384"/>
      <c r="E389" s="384"/>
      <c r="F389" s="384"/>
    </row>
    <row r="390" spans="2:6" x14ac:dyDescent="0.2">
      <c r="B390" s="384"/>
      <c r="C390" s="384"/>
      <c r="D390" s="384"/>
      <c r="E390" s="384"/>
      <c r="F390" s="384"/>
    </row>
    <row r="391" spans="2:6" x14ac:dyDescent="0.2">
      <c r="B391" s="384"/>
      <c r="C391" s="384"/>
      <c r="D391" s="384"/>
      <c r="E391" s="384"/>
      <c r="F391" s="384"/>
    </row>
    <row r="392" spans="2:6" x14ac:dyDescent="0.2">
      <c r="B392" s="384"/>
      <c r="C392" s="384"/>
      <c r="D392" s="384"/>
      <c r="E392" s="384"/>
      <c r="F392" s="384"/>
    </row>
    <row r="393" spans="2:6" x14ac:dyDescent="0.2">
      <c r="B393" s="384"/>
      <c r="C393" s="384"/>
      <c r="D393" s="384"/>
      <c r="E393" s="384"/>
      <c r="F393" s="384"/>
    </row>
    <row r="394" spans="2:6" x14ac:dyDescent="0.2">
      <c r="B394" s="384"/>
      <c r="C394" s="384"/>
      <c r="D394" s="384"/>
      <c r="E394" s="384"/>
      <c r="F394" s="384"/>
    </row>
    <row r="395" spans="2:6" x14ac:dyDescent="0.2">
      <c r="B395" s="384"/>
      <c r="C395" s="384"/>
      <c r="D395" s="384"/>
      <c r="E395" s="384"/>
      <c r="F395" s="384"/>
    </row>
    <row r="396" spans="2:6" x14ac:dyDescent="0.2">
      <c r="B396" s="384"/>
      <c r="C396" s="384"/>
      <c r="D396" s="384"/>
      <c r="E396" s="384"/>
      <c r="F396" s="384"/>
    </row>
    <row r="397" spans="2:6" x14ac:dyDescent="0.2">
      <c r="B397" s="384"/>
      <c r="C397" s="384"/>
      <c r="D397" s="384"/>
      <c r="E397" s="384"/>
      <c r="F397" s="384"/>
    </row>
    <row r="398" spans="2:6" x14ac:dyDescent="0.2">
      <c r="B398" s="384"/>
      <c r="C398" s="384"/>
      <c r="D398" s="384"/>
      <c r="E398" s="384"/>
      <c r="F398" s="384"/>
    </row>
    <row r="399" spans="2:6" x14ac:dyDescent="0.2">
      <c r="B399" s="384"/>
      <c r="C399" s="384"/>
      <c r="D399" s="384"/>
      <c r="E399" s="384"/>
      <c r="F399" s="384"/>
    </row>
    <row r="400" spans="2:6" x14ac:dyDescent="0.2">
      <c r="B400" s="384"/>
      <c r="C400" s="384"/>
      <c r="D400" s="384"/>
      <c r="E400" s="384"/>
      <c r="F400" s="384"/>
    </row>
    <row r="401" spans="2:6" x14ac:dyDescent="0.2">
      <c r="B401" s="384"/>
      <c r="C401" s="384"/>
      <c r="D401" s="384"/>
      <c r="E401" s="384"/>
      <c r="F401" s="384"/>
    </row>
    <row r="402" spans="2:6" x14ac:dyDescent="0.2">
      <c r="B402" s="384"/>
      <c r="C402" s="384"/>
      <c r="D402" s="384"/>
      <c r="E402" s="384"/>
      <c r="F402" s="384"/>
    </row>
    <row r="403" spans="2:6" x14ac:dyDescent="0.2">
      <c r="B403" s="384"/>
      <c r="C403" s="384"/>
      <c r="D403" s="384"/>
      <c r="E403" s="384"/>
      <c r="F403" s="384"/>
    </row>
    <row r="404" spans="2:6" x14ac:dyDescent="0.2">
      <c r="B404" s="384"/>
      <c r="C404" s="384"/>
      <c r="D404" s="384"/>
      <c r="E404" s="384"/>
      <c r="F404" s="384"/>
    </row>
    <row r="405" spans="2:6" x14ac:dyDescent="0.2">
      <c r="B405" s="384"/>
      <c r="C405" s="384"/>
      <c r="D405" s="384"/>
      <c r="E405" s="384"/>
      <c r="F405" s="384"/>
    </row>
    <row r="406" spans="2:6" x14ac:dyDescent="0.2">
      <c r="B406" s="384"/>
      <c r="C406" s="384"/>
      <c r="D406" s="384"/>
      <c r="E406" s="384"/>
      <c r="F406" s="384"/>
    </row>
    <row r="407" spans="2:6" x14ac:dyDescent="0.2">
      <c r="B407" s="384"/>
      <c r="C407" s="384"/>
      <c r="D407" s="384"/>
      <c r="E407" s="384"/>
      <c r="F407" s="384"/>
    </row>
    <row r="408" spans="2:6" x14ac:dyDescent="0.2">
      <c r="B408" s="384"/>
      <c r="C408" s="384"/>
      <c r="D408" s="384"/>
      <c r="E408" s="384"/>
      <c r="F408" s="384"/>
    </row>
    <row r="409" spans="2:6" x14ac:dyDescent="0.2">
      <c r="B409" s="384"/>
      <c r="C409" s="384"/>
      <c r="D409" s="384"/>
      <c r="E409" s="384"/>
      <c r="F409" s="384"/>
    </row>
    <row r="410" spans="2:6" x14ac:dyDescent="0.2">
      <c r="B410" s="384"/>
      <c r="C410" s="384"/>
      <c r="D410" s="384"/>
      <c r="E410" s="384"/>
      <c r="F410" s="384"/>
    </row>
    <row r="411" spans="2:6" x14ac:dyDescent="0.2">
      <c r="B411" s="384"/>
      <c r="C411" s="384"/>
      <c r="D411" s="384"/>
      <c r="E411" s="384"/>
      <c r="F411" s="384"/>
    </row>
    <row r="412" spans="2:6" x14ac:dyDescent="0.2">
      <c r="B412" s="384"/>
      <c r="C412" s="384"/>
      <c r="D412" s="384"/>
      <c r="E412" s="384"/>
      <c r="F412" s="384"/>
    </row>
    <row r="413" spans="2:6" x14ac:dyDescent="0.2">
      <c r="B413" s="384"/>
      <c r="C413" s="384"/>
      <c r="D413" s="384"/>
      <c r="E413" s="384"/>
      <c r="F413" s="384"/>
    </row>
    <row r="414" spans="2:6" x14ac:dyDescent="0.2">
      <c r="B414" s="384"/>
      <c r="C414" s="384"/>
      <c r="D414" s="384"/>
      <c r="E414" s="384"/>
      <c r="F414" s="384"/>
    </row>
    <row r="415" spans="2:6" x14ac:dyDescent="0.2">
      <c r="B415" s="384"/>
      <c r="C415" s="384"/>
      <c r="D415" s="384"/>
      <c r="E415" s="384"/>
      <c r="F415" s="384"/>
    </row>
    <row r="416" spans="2:6" x14ac:dyDescent="0.2">
      <c r="B416" s="384"/>
      <c r="C416" s="384"/>
      <c r="D416" s="384"/>
      <c r="E416" s="384"/>
      <c r="F416" s="384"/>
    </row>
    <row r="417" spans="2:6" x14ac:dyDescent="0.2">
      <c r="B417" s="384"/>
      <c r="C417" s="384"/>
      <c r="D417" s="384"/>
      <c r="E417" s="384"/>
      <c r="F417" s="384"/>
    </row>
    <row r="418" spans="2:6" x14ac:dyDescent="0.2">
      <c r="B418" s="384"/>
      <c r="C418" s="384"/>
      <c r="D418" s="384"/>
      <c r="E418" s="384"/>
      <c r="F418" s="384"/>
    </row>
    <row r="419" spans="2:6" x14ac:dyDescent="0.2">
      <c r="B419" s="384"/>
      <c r="C419" s="384"/>
      <c r="D419" s="384"/>
      <c r="E419" s="384"/>
      <c r="F419" s="384"/>
    </row>
    <row r="420" spans="2:6" x14ac:dyDescent="0.2">
      <c r="B420" s="384"/>
      <c r="C420" s="384"/>
      <c r="D420" s="384"/>
      <c r="E420" s="384"/>
      <c r="F420" s="384"/>
    </row>
    <row r="421" spans="2:6" x14ac:dyDescent="0.2">
      <c r="B421" s="384"/>
      <c r="C421" s="384"/>
      <c r="D421" s="384"/>
      <c r="E421" s="384"/>
      <c r="F421" s="384"/>
    </row>
    <row r="422" spans="2:6" x14ac:dyDescent="0.2">
      <c r="B422" s="384"/>
      <c r="C422" s="384"/>
      <c r="D422" s="384"/>
      <c r="E422" s="384"/>
      <c r="F422" s="384"/>
    </row>
    <row r="423" spans="2:6" x14ac:dyDescent="0.2">
      <c r="B423" s="384"/>
      <c r="C423" s="384"/>
      <c r="D423" s="384"/>
      <c r="E423" s="384"/>
      <c r="F423" s="384"/>
    </row>
    <row r="424" spans="2:6" x14ac:dyDescent="0.2">
      <c r="B424" s="384"/>
      <c r="C424" s="384"/>
      <c r="D424" s="384"/>
      <c r="E424" s="384"/>
      <c r="F424" s="384"/>
    </row>
    <row r="425" spans="2:6" x14ac:dyDescent="0.2">
      <c r="B425" s="384"/>
      <c r="C425" s="384"/>
      <c r="D425" s="384"/>
      <c r="E425" s="384"/>
      <c r="F425" s="384"/>
    </row>
    <row r="426" spans="2:6" x14ac:dyDescent="0.2">
      <c r="B426" s="384"/>
      <c r="C426" s="384"/>
      <c r="D426" s="384"/>
      <c r="E426" s="384"/>
      <c r="F426" s="384"/>
    </row>
    <row r="427" spans="2:6" x14ac:dyDescent="0.2">
      <c r="B427" s="384"/>
      <c r="C427" s="384"/>
      <c r="D427" s="384"/>
      <c r="E427" s="384"/>
      <c r="F427" s="384"/>
    </row>
    <row r="428" spans="2:6" x14ac:dyDescent="0.2">
      <c r="B428" s="384"/>
      <c r="C428" s="384"/>
      <c r="D428" s="384"/>
      <c r="E428" s="384"/>
      <c r="F428" s="384"/>
    </row>
    <row r="429" spans="2:6" x14ac:dyDescent="0.2">
      <c r="B429" s="384"/>
      <c r="C429" s="384"/>
      <c r="D429" s="384"/>
      <c r="E429" s="384"/>
      <c r="F429" s="384"/>
    </row>
    <row r="430" spans="2:6" x14ac:dyDescent="0.2">
      <c r="B430" s="384"/>
      <c r="C430" s="384"/>
      <c r="D430" s="384"/>
      <c r="E430" s="384"/>
      <c r="F430" s="384"/>
    </row>
    <row r="431" spans="2:6" x14ac:dyDescent="0.2">
      <c r="B431" s="384"/>
      <c r="C431" s="384"/>
      <c r="D431" s="384"/>
      <c r="E431" s="384"/>
      <c r="F431" s="384"/>
    </row>
    <row r="432" spans="2:6" x14ac:dyDescent="0.2">
      <c r="B432" s="384"/>
      <c r="C432" s="384"/>
      <c r="D432" s="384"/>
      <c r="E432" s="384"/>
      <c r="F432" s="384"/>
    </row>
    <row r="433" spans="2:6" x14ac:dyDescent="0.2">
      <c r="B433" s="384"/>
      <c r="C433" s="384"/>
      <c r="D433" s="384"/>
      <c r="E433" s="384"/>
      <c r="F433" s="384"/>
    </row>
    <row r="434" spans="2:6" x14ac:dyDescent="0.2">
      <c r="B434" s="384"/>
      <c r="C434" s="384"/>
      <c r="D434" s="384"/>
      <c r="E434" s="384"/>
      <c r="F434" s="384"/>
    </row>
    <row r="435" spans="2:6" x14ac:dyDescent="0.2">
      <c r="B435" s="384"/>
      <c r="C435" s="384"/>
      <c r="D435" s="384"/>
      <c r="E435" s="384"/>
      <c r="F435" s="384"/>
    </row>
    <row r="436" spans="2:6" x14ac:dyDescent="0.2">
      <c r="B436" s="384"/>
      <c r="C436" s="384"/>
      <c r="D436" s="384"/>
      <c r="E436" s="384"/>
      <c r="F436" s="384"/>
    </row>
    <row r="437" spans="2:6" x14ac:dyDescent="0.2">
      <c r="B437" s="384"/>
      <c r="C437" s="384"/>
      <c r="D437" s="384"/>
      <c r="E437" s="384"/>
      <c r="F437" s="384"/>
    </row>
    <row r="438" spans="2:6" x14ac:dyDescent="0.2">
      <c r="B438" s="384"/>
      <c r="C438" s="384"/>
      <c r="D438" s="384"/>
      <c r="E438" s="384"/>
      <c r="F438" s="384"/>
    </row>
    <row r="439" spans="2:6" x14ac:dyDescent="0.2">
      <c r="B439" s="384"/>
      <c r="C439" s="384"/>
      <c r="D439" s="384"/>
      <c r="E439" s="384"/>
      <c r="F439" s="384"/>
    </row>
    <row r="440" spans="2:6" x14ac:dyDescent="0.2">
      <c r="B440" s="384"/>
      <c r="C440" s="384"/>
      <c r="D440" s="384"/>
      <c r="E440" s="384"/>
      <c r="F440" s="384"/>
    </row>
    <row r="441" spans="2:6" x14ac:dyDescent="0.2">
      <c r="B441" s="384"/>
      <c r="C441" s="384"/>
      <c r="D441" s="384"/>
      <c r="E441" s="384"/>
      <c r="F441" s="384"/>
    </row>
    <row r="442" spans="2:6" x14ac:dyDescent="0.2">
      <c r="B442" s="384"/>
      <c r="C442" s="384"/>
      <c r="D442" s="384"/>
      <c r="E442" s="384"/>
      <c r="F442" s="384"/>
    </row>
    <row r="443" spans="2:6" x14ac:dyDescent="0.2">
      <c r="B443" s="384"/>
      <c r="C443" s="384"/>
      <c r="D443" s="384"/>
      <c r="E443" s="384"/>
      <c r="F443" s="384"/>
    </row>
    <row r="444" spans="2:6" x14ac:dyDescent="0.2">
      <c r="B444" s="384"/>
      <c r="C444" s="384"/>
      <c r="D444" s="384"/>
      <c r="E444" s="384"/>
      <c r="F444" s="384"/>
    </row>
    <row r="445" spans="2:6" x14ac:dyDescent="0.2">
      <c r="B445" s="384"/>
      <c r="C445" s="384"/>
      <c r="D445" s="384"/>
      <c r="E445" s="384"/>
      <c r="F445" s="384"/>
    </row>
    <row r="446" spans="2:6" x14ac:dyDescent="0.2">
      <c r="B446" s="384"/>
      <c r="C446" s="384"/>
      <c r="D446" s="384"/>
      <c r="E446" s="384"/>
      <c r="F446" s="384"/>
    </row>
    <row r="447" spans="2:6" x14ac:dyDescent="0.2">
      <c r="B447" s="384"/>
      <c r="C447" s="384"/>
      <c r="D447" s="384"/>
      <c r="E447" s="384"/>
      <c r="F447" s="384"/>
    </row>
    <row r="448" spans="2:6" x14ac:dyDescent="0.2">
      <c r="B448" s="384"/>
      <c r="C448" s="384"/>
      <c r="D448" s="384"/>
      <c r="E448" s="384"/>
      <c r="F448" s="384"/>
    </row>
    <row r="449" spans="2:6" x14ac:dyDescent="0.2">
      <c r="B449" s="384"/>
      <c r="C449" s="384"/>
      <c r="D449" s="384"/>
      <c r="E449" s="384"/>
      <c r="F449" s="384"/>
    </row>
    <row r="450" spans="2:6" x14ac:dyDescent="0.2">
      <c r="B450" s="384"/>
      <c r="C450" s="384"/>
      <c r="D450" s="384"/>
      <c r="E450" s="384"/>
      <c r="F450" s="384"/>
    </row>
    <row r="451" spans="2:6" x14ac:dyDescent="0.2">
      <c r="B451" s="384"/>
      <c r="C451" s="384"/>
      <c r="D451" s="384"/>
      <c r="E451" s="384"/>
      <c r="F451" s="384"/>
    </row>
    <row r="452" spans="2:6" x14ac:dyDescent="0.2">
      <c r="B452" s="384"/>
      <c r="C452" s="384"/>
      <c r="D452" s="384"/>
      <c r="E452" s="384"/>
      <c r="F452" s="384"/>
    </row>
    <row r="453" spans="2:6" x14ac:dyDescent="0.2">
      <c r="B453" s="384"/>
      <c r="C453" s="384"/>
      <c r="D453" s="384"/>
      <c r="E453" s="384"/>
      <c r="F453" s="384"/>
    </row>
    <row r="454" spans="2:6" x14ac:dyDescent="0.2">
      <c r="B454" s="384"/>
      <c r="C454" s="384"/>
      <c r="D454" s="384"/>
      <c r="E454" s="384"/>
      <c r="F454" s="384"/>
    </row>
    <row r="455" spans="2:6" x14ac:dyDescent="0.2">
      <c r="B455" s="384"/>
      <c r="C455" s="384"/>
      <c r="D455" s="384"/>
      <c r="E455" s="384"/>
      <c r="F455" s="384"/>
    </row>
    <row r="456" spans="2:6" x14ac:dyDescent="0.2">
      <c r="B456" s="384"/>
      <c r="C456" s="384"/>
      <c r="D456" s="384"/>
      <c r="E456" s="384"/>
      <c r="F456" s="384"/>
    </row>
    <row r="457" spans="2:6" x14ac:dyDescent="0.2">
      <c r="B457" s="384"/>
      <c r="C457" s="384"/>
      <c r="D457" s="384"/>
      <c r="E457" s="384"/>
      <c r="F457" s="384"/>
    </row>
    <row r="458" spans="2:6" x14ac:dyDescent="0.2">
      <c r="B458" s="384"/>
      <c r="C458" s="384"/>
      <c r="D458" s="384"/>
      <c r="E458" s="384"/>
      <c r="F458" s="384"/>
    </row>
    <row r="459" spans="2:6" x14ac:dyDescent="0.2">
      <c r="B459" s="384"/>
      <c r="C459" s="384"/>
      <c r="D459" s="384"/>
      <c r="E459" s="384"/>
      <c r="F459" s="384"/>
    </row>
    <row r="460" spans="2:6" x14ac:dyDescent="0.2">
      <c r="B460" s="384"/>
      <c r="C460" s="384"/>
      <c r="D460" s="384"/>
      <c r="E460" s="384"/>
      <c r="F460" s="384"/>
    </row>
    <row r="461" spans="2:6" x14ac:dyDescent="0.2">
      <c r="B461" s="384"/>
      <c r="C461" s="384"/>
      <c r="D461" s="384"/>
      <c r="E461" s="384"/>
      <c r="F461" s="384"/>
    </row>
    <row r="462" spans="2:6" x14ac:dyDescent="0.2">
      <c r="B462" s="384"/>
      <c r="C462" s="384"/>
      <c r="D462" s="384"/>
      <c r="E462" s="384"/>
      <c r="F462" s="384"/>
    </row>
    <row r="463" spans="2:6" x14ac:dyDescent="0.2">
      <c r="B463" s="384"/>
      <c r="C463" s="384"/>
      <c r="D463" s="384"/>
      <c r="E463" s="384"/>
      <c r="F463" s="384"/>
    </row>
    <row r="464" spans="2:6" x14ac:dyDescent="0.2">
      <c r="B464" s="384"/>
      <c r="C464" s="384"/>
      <c r="D464" s="384"/>
      <c r="E464" s="384"/>
      <c r="F464" s="384"/>
    </row>
    <row r="465" spans="2:6" x14ac:dyDescent="0.2">
      <c r="B465" s="384"/>
      <c r="C465" s="384"/>
      <c r="D465" s="384"/>
      <c r="E465" s="384"/>
      <c r="F465" s="384"/>
    </row>
    <row r="466" spans="2:6" x14ac:dyDescent="0.2">
      <c r="B466" s="384"/>
      <c r="C466" s="384"/>
      <c r="D466" s="384"/>
      <c r="E466" s="384"/>
      <c r="F466" s="384"/>
    </row>
    <row r="467" spans="2:6" x14ac:dyDescent="0.2">
      <c r="B467" s="384"/>
      <c r="C467" s="384"/>
      <c r="D467" s="384"/>
      <c r="E467" s="384"/>
      <c r="F467" s="384"/>
    </row>
    <row r="468" spans="2:6" x14ac:dyDescent="0.2">
      <c r="B468" s="384"/>
      <c r="C468" s="384"/>
      <c r="D468" s="384"/>
      <c r="E468" s="384"/>
      <c r="F468" s="384"/>
    </row>
    <row r="469" spans="2:6" x14ac:dyDescent="0.2">
      <c r="B469" s="384"/>
      <c r="C469" s="384"/>
      <c r="D469" s="384"/>
      <c r="E469" s="384"/>
      <c r="F469" s="384"/>
    </row>
    <row r="470" spans="2:6" x14ac:dyDescent="0.2">
      <c r="B470" s="384"/>
      <c r="C470" s="384"/>
      <c r="D470" s="384"/>
      <c r="E470" s="384"/>
      <c r="F470" s="384"/>
    </row>
    <row r="471" spans="2:6" x14ac:dyDescent="0.2">
      <c r="B471" s="384"/>
      <c r="C471" s="384"/>
      <c r="D471" s="384"/>
      <c r="E471" s="384"/>
      <c r="F471" s="384"/>
    </row>
    <row r="472" spans="2:6" x14ac:dyDescent="0.2">
      <c r="B472" s="384"/>
      <c r="C472" s="384"/>
      <c r="D472" s="384"/>
      <c r="E472" s="384"/>
      <c r="F472" s="384"/>
    </row>
    <row r="473" spans="2:6" x14ac:dyDescent="0.2">
      <c r="B473" s="384"/>
      <c r="C473" s="384"/>
      <c r="D473" s="384"/>
      <c r="E473" s="384"/>
      <c r="F473" s="384"/>
    </row>
    <row r="474" spans="2:6" x14ac:dyDescent="0.2">
      <c r="B474" s="384"/>
      <c r="C474" s="384"/>
      <c r="D474" s="384"/>
      <c r="E474" s="384"/>
      <c r="F474" s="384"/>
    </row>
    <row r="475" spans="2:6" x14ac:dyDescent="0.2">
      <c r="B475" s="384"/>
      <c r="C475" s="384"/>
      <c r="D475" s="384"/>
      <c r="E475" s="384"/>
      <c r="F475" s="384"/>
    </row>
    <row r="476" spans="2:6" x14ac:dyDescent="0.2">
      <c r="B476" s="384"/>
      <c r="C476" s="384"/>
      <c r="D476" s="384"/>
      <c r="E476" s="384"/>
      <c r="F476" s="384"/>
    </row>
    <row r="477" spans="2:6" x14ac:dyDescent="0.2">
      <c r="B477" s="384"/>
      <c r="C477" s="384"/>
      <c r="D477" s="384"/>
      <c r="E477" s="384"/>
      <c r="F477" s="384"/>
    </row>
    <row r="478" spans="2:6" x14ac:dyDescent="0.2">
      <c r="B478" s="384"/>
      <c r="C478" s="384"/>
      <c r="D478" s="384"/>
      <c r="E478" s="384"/>
      <c r="F478" s="384"/>
    </row>
    <row r="479" spans="2:6" x14ac:dyDescent="0.2">
      <c r="B479" s="384"/>
      <c r="C479" s="384"/>
      <c r="D479" s="384"/>
      <c r="E479" s="384"/>
      <c r="F479" s="384"/>
    </row>
    <row r="480" spans="2:6" x14ac:dyDescent="0.2">
      <c r="B480" s="384"/>
      <c r="C480" s="384"/>
      <c r="D480" s="384"/>
      <c r="E480" s="384"/>
      <c r="F480" s="384"/>
    </row>
    <row r="481" spans="2:6" x14ac:dyDescent="0.2">
      <c r="B481" s="384"/>
      <c r="C481" s="384"/>
      <c r="D481" s="384"/>
      <c r="E481" s="384"/>
      <c r="F481" s="384"/>
    </row>
    <row r="482" spans="2:6" x14ac:dyDescent="0.2">
      <c r="B482" s="384"/>
      <c r="C482" s="384"/>
      <c r="D482" s="384"/>
      <c r="E482" s="384"/>
      <c r="F482" s="384"/>
    </row>
    <row r="483" spans="2:6" x14ac:dyDescent="0.2">
      <c r="B483" s="384"/>
      <c r="C483" s="384"/>
      <c r="D483" s="384"/>
      <c r="E483" s="384"/>
      <c r="F483" s="384"/>
    </row>
    <row r="484" spans="2:6" x14ac:dyDescent="0.2">
      <c r="B484" s="384"/>
      <c r="C484" s="384"/>
      <c r="D484" s="384"/>
      <c r="E484" s="384"/>
      <c r="F484" s="384"/>
    </row>
    <row r="485" spans="2:6" x14ac:dyDescent="0.2">
      <c r="B485" s="384"/>
      <c r="C485" s="384"/>
      <c r="D485" s="384"/>
      <c r="E485" s="384"/>
      <c r="F485" s="384"/>
    </row>
    <row r="486" spans="2:6" x14ac:dyDescent="0.2">
      <c r="B486" s="384"/>
      <c r="C486" s="384"/>
      <c r="D486" s="384"/>
      <c r="E486" s="384"/>
      <c r="F486" s="384"/>
    </row>
    <row r="487" spans="2:6" x14ac:dyDescent="0.2">
      <c r="B487" s="384"/>
      <c r="C487" s="384"/>
      <c r="D487" s="384"/>
      <c r="E487" s="384"/>
      <c r="F487" s="384"/>
    </row>
    <row r="488" spans="2:6" x14ac:dyDescent="0.2">
      <c r="B488" s="384"/>
      <c r="C488" s="384"/>
      <c r="D488" s="384"/>
      <c r="E488" s="384"/>
      <c r="F488" s="384"/>
    </row>
    <row r="489" spans="2:6" x14ac:dyDescent="0.2">
      <c r="B489" s="384"/>
      <c r="C489" s="384"/>
      <c r="D489" s="384"/>
      <c r="E489" s="384"/>
      <c r="F489" s="384"/>
    </row>
    <row r="490" spans="2:6" x14ac:dyDescent="0.2">
      <c r="B490" s="384"/>
      <c r="C490" s="384"/>
      <c r="D490" s="384"/>
      <c r="E490" s="384"/>
      <c r="F490" s="384"/>
    </row>
    <row r="491" spans="2:6" x14ac:dyDescent="0.2">
      <c r="B491" s="384"/>
      <c r="C491" s="384"/>
      <c r="D491" s="384"/>
      <c r="E491" s="384"/>
      <c r="F491" s="384"/>
    </row>
    <row r="492" spans="2:6" x14ac:dyDescent="0.2">
      <c r="B492" s="384"/>
      <c r="C492" s="384"/>
      <c r="D492" s="384"/>
      <c r="E492" s="384"/>
      <c r="F492" s="384"/>
    </row>
    <row r="493" spans="2:6" x14ac:dyDescent="0.2">
      <c r="B493" s="384"/>
      <c r="C493" s="384"/>
      <c r="D493" s="384"/>
      <c r="E493" s="384"/>
      <c r="F493" s="384"/>
    </row>
    <row r="494" spans="2:6" x14ac:dyDescent="0.2">
      <c r="B494" s="384"/>
      <c r="C494" s="384"/>
      <c r="D494" s="384"/>
      <c r="E494" s="384"/>
      <c r="F494" s="384"/>
    </row>
    <row r="495" spans="2:6" x14ac:dyDescent="0.2">
      <c r="B495" s="384"/>
      <c r="C495" s="384"/>
      <c r="D495" s="384"/>
      <c r="E495" s="384"/>
      <c r="F495" s="384"/>
    </row>
    <row r="496" spans="2:6" x14ac:dyDescent="0.2">
      <c r="B496" s="384"/>
      <c r="C496" s="384"/>
      <c r="D496" s="384"/>
      <c r="E496" s="384"/>
      <c r="F496" s="384"/>
    </row>
    <row r="497" spans="2:6" x14ac:dyDescent="0.2">
      <c r="B497" s="384"/>
      <c r="C497" s="384"/>
      <c r="D497" s="384"/>
      <c r="E497" s="384"/>
      <c r="F497" s="384"/>
    </row>
    <row r="498" spans="2:6" x14ac:dyDescent="0.2">
      <c r="B498" s="384"/>
      <c r="C498" s="384"/>
      <c r="D498" s="384"/>
      <c r="E498" s="384"/>
      <c r="F498" s="384"/>
    </row>
    <row r="499" spans="2:6" x14ac:dyDescent="0.2">
      <c r="B499" s="384"/>
      <c r="C499" s="384"/>
      <c r="D499" s="384"/>
      <c r="E499" s="384"/>
      <c r="F499" s="384"/>
    </row>
    <row r="500" spans="2:6" x14ac:dyDescent="0.2">
      <c r="B500" s="384"/>
      <c r="C500" s="384"/>
      <c r="D500" s="384"/>
      <c r="E500" s="384"/>
      <c r="F500" s="384"/>
    </row>
    <row r="501" spans="2:6" x14ac:dyDescent="0.2">
      <c r="B501" s="384"/>
      <c r="C501" s="384"/>
      <c r="D501" s="384"/>
      <c r="E501" s="384"/>
      <c r="F501" s="384"/>
    </row>
    <row r="502" spans="2:6" x14ac:dyDescent="0.2">
      <c r="B502" s="384"/>
      <c r="C502" s="384"/>
      <c r="D502" s="384"/>
      <c r="E502" s="384"/>
      <c r="F502" s="384"/>
    </row>
    <row r="503" spans="2:6" x14ac:dyDescent="0.2">
      <c r="B503" s="384"/>
      <c r="C503" s="384"/>
      <c r="D503" s="384"/>
      <c r="E503" s="384"/>
      <c r="F503" s="384"/>
    </row>
    <row r="504" spans="2:6" x14ac:dyDescent="0.2">
      <c r="B504" s="384"/>
      <c r="C504" s="384"/>
      <c r="D504" s="384"/>
      <c r="E504" s="384"/>
      <c r="F504" s="384"/>
    </row>
    <row r="505" spans="2:6" x14ac:dyDescent="0.2">
      <c r="B505" s="384"/>
      <c r="C505" s="384"/>
      <c r="D505" s="384"/>
      <c r="E505" s="384"/>
      <c r="F505" s="384"/>
    </row>
    <row r="506" spans="2:6" x14ac:dyDescent="0.2">
      <c r="B506" s="384"/>
      <c r="C506" s="384"/>
      <c r="D506" s="384"/>
      <c r="E506" s="384"/>
      <c r="F506" s="384"/>
    </row>
    <row r="507" spans="2:6" x14ac:dyDescent="0.2">
      <c r="B507" s="384"/>
      <c r="C507" s="384"/>
      <c r="D507" s="384"/>
      <c r="E507" s="384"/>
      <c r="F507" s="384"/>
    </row>
    <row r="508" spans="2:6" x14ac:dyDescent="0.2">
      <c r="B508" s="384"/>
      <c r="C508" s="384"/>
      <c r="D508" s="384"/>
      <c r="E508" s="384"/>
      <c r="F508" s="384"/>
    </row>
    <row r="509" spans="2:6" x14ac:dyDescent="0.2">
      <c r="B509" s="384"/>
      <c r="C509" s="384"/>
      <c r="D509" s="384"/>
      <c r="E509" s="384"/>
      <c r="F509" s="384"/>
    </row>
    <row r="510" spans="2:6" x14ac:dyDescent="0.2">
      <c r="B510" s="384"/>
      <c r="C510" s="384"/>
      <c r="D510" s="384"/>
      <c r="E510" s="384"/>
      <c r="F510" s="384"/>
    </row>
    <row r="511" spans="2:6" x14ac:dyDescent="0.2">
      <c r="B511" s="384"/>
      <c r="C511" s="384"/>
      <c r="D511" s="384"/>
      <c r="E511" s="384"/>
      <c r="F511" s="384"/>
    </row>
    <row r="512" spans="2:6" x14ac:dyDescent="0.2">
      <c r="B512" s="384"/>
      <c r="C512" s="384"/>
      <c r="D512" s="384"/>
      <c r="E512" s="384"/>
      <c r="F512" s="384"/>
    </row>
    <row r="513" spans="2:6" x14ac:dyDescent="0.2">
      <c r="B513" s="384"/>
      <c r="C513" s="384"/>
      <c r="D513" s="384"/>
      <c r="E513" s="384"/>
      <c r="F513" s="384"/>
    </row>
    <row r="514" spans="2:6" x14ac:dyDescent="0.2">
      <c r="B514" s="384"/>
      <c r="C514" s="384"/>
      <c r="D514" s="384"/>
      <c r="E514" s="384"/>
      <c r="F514" s="384"/>
    </row>
    <row r="515" spans="2:6" x14ac:dyDescent="0.2">
      <c r="B515" s="384"/>
      <c r="C515" s="384"/>
      <c r="D515" s="384"/>
      <c r="E515" s="384"/>
      <c r="F515" s="384"/>
    </row>
    <row r="516" spans="2:6" x14ac:dyDescent="0.2">
      <c r="B516" s="384"/>
      <c r="C516" s="384"/>
      <c r="D516" s="384"/>
      <c r="E516" s="384"/>
      <c r="F516" s="384"/>
    </row>
    <row r="517" spans="2:6" x14ac:dyDescent="0.2">
      <c r="B517" s="384"/>
      <c r="C517" s="384"/>
      <c r="D517" s="384"/>
      <c r="E517" s="384"/>
      <c r="F517" s="384"/>
    </row>
    <row r="518" spans="2:6" x14ac:dyDescent="0.2">
      <c r="B518" s="384"/>
      <c r="C518" s="384"/>
      <c r="D518" s="384"/>
      <c r="E518" s="384"/>
      <c r="F518" s="384"/>
    </row>
    <row r="519" spans="2:6" x14ac:dyDescent="0.2">
      <c r="B519" s="384"/>
      <c r="C519" s="384"/>
      <c r="D519" s="384"/>
      <c r="E519" s="384"/>
      <c r="F519" s="384"/>
    </row>
    <row r="520" spans="2:6" x14ac:dyDescent="0.2">
      <c r="B520" s="384"/>
      <c r="C520" s="384"/>
      <c r="D520" s="384"/>
      <c r="E520" s="384"/>
      <c r="F520" s="384"/>
    </row>
    <row r="521" spans="2:6" x14ac:dyDescent="0.2">
      <c r="B521" s="384"/>
      <c r="C521" s="384"/>
      <c r="D521" s="384"/>
      <c r="E521" s="384"/>
      <c r="F521" s="384"/>
    </row>
    <row r="522" spans="2:6" x14ac:dyDescent="0.2">
      <c r="B522" s="384"/>
      <c r="C522" s="384"/>
      <c r="D522" s="384"/>
      <c r="E522" s="384"/>
      <c r="F522" s="384"/>
    </row>
    <row r="523" spans="2:6" x14ac:dyDescent="0.2">
      <c r="B523" s="384"/>
      <c r="C523" s="384"/>
      <c r="D523" s="384"/>
      <c r="E523" s="384"/>
      <c r="F523" s="384"/>
    </row>
    <row r="524" spans="2:6" x14ac:dyDescent="0.2">
      <c r="B524" s="384"/>
      <c r="C524" s="384"/>
      <c r="D524" s="384"/>
      <c r="E524" s="384"/>
      <c r="F524" s="384"/>
    </row>
    <row r="525" spans="2:6" x14ac:dyDescent="0.2">
      <c r="B525" s="384"/>
      <c r="C525" s="384"/>
      <c r="D525" s="384"/>
      <c r="E525" s="384"/>
      <c r="F525" s="384"/>
    </row>
    <row r="526" spans="2:6" x14ac:dyDescent="0.2">
      <c r="B526" s="384"/>
      <c r="C526" s="384"/>
      <c r="D526" s="384"/>
      <c r="E526" s="384"/>
      <c r="F526" s="384"/>
    </row>
    <row r="527" spans="2:6" x14ac:dyDescent="0.2">
      <c r="B527" s="384"/>
      <c r="C527" s="384"/>
      <c r="D527" s="384"/>
      <c r="E527" s="384"/>
      <c r="F527" s="384"/>
    </row>
    <row r="528" spans="2:6" x14ac:dyDescent="0.2">
      <c r="B528" s="384"/>
      <c r="C528" s="384"/>
      <c r="D528" s="384"/>
      <c r="E528" s="384"/>
      <c r="F528" s="384"/>
    </row>
    <row r="529" spans="2:6" x14ac:dyDescent="0.2">
      <c r="B529" s="384"/>
      <c r="C529" s="384"/>
      <c r="D529" s="384"/>
      <c r="E529" s="384"/>
      <c r="F529" s="384"/>
    </row>
    <row r="530" spans="2:6" x14ac:dyDescent="0.2">
      <c r="B530" s="384"/>
      <c r="C530" s="384"/>
      <c r="D530" s="384"/>
      <c r="E530" s="384"/>
      <c r="F530" s="384"/>
    </row>
    <row r="531" spans="2:6" x14ac:dyDescent="0.2">
      <c r="B531" s="384"/>
      <c r="C531" s="384"/>
      <c r="D531" s="384"/>
      <c r="E531" s="384"/>
      <c r="F531" s="384"/>
    </row>
    <row r="532" spans="2:6" x14ac:dyDescent="0.2">
      <c r="B532" s="384"/>
      <c r="C532" s="384"/>
      <c r="D532" s="384"/>
      <c r="E532" s="384"/>
      <c r="F532" s="384"/>
    </row>
    <row r="533" spans="2:6" x14ac:dyDescent="0.2">
      <c r="B533" s="384"/>
      <c r="C533" s="384"/>
      <c r="D533" s="384"/>
      <c r="E533" s="384"/>
      <c r="F533" s="384"/>
    </row>
  </sheetData>
  <printOptions horizontalCentered="1"/>
  <pageMargins left="0.59055118110236227" right="0" top="0.39370078740157483" bottom="0" header="0" footer="0"/>
  <pageSetup paperSize="9" scale="5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9"/>
  <sheetViews>
    <sheetView topLeftCell="B1" zoomScale="75" workbookViewId="0"/>
  </sheetViews>
  <sheetFormatPr defaultRowHeight="12.75" x14ac:dyDescent="0.2"/>
  <cols>
    <col min="1" max="1" width="15.85546875" style="241" customWidth="1"/>
    <col min="2" max="3" width="10.5703125" style="241" customWidth="1"/>
    <col min="4" max="4" width="9.85546875" style="241" customWidth="1"/>
    <col min="5" max="5" width="9.28515625" style="241" customWidth="1"/>
    <col min="6" max="6" width="73.7109375" style="241" customWidth="1"/>
    <col min="7" max="8" width="22" style="241" customWidth="1"/>
    <col min="9" max="9" width="22" style="243" customWidth="1"/>
    <col min="10" max="10" width="22.7109375" style="243" customWidth="1"/>
    <col min="11" max="11" width="14" style="241" customWidth="1"/>
    <col min="12" max="12" width="15.28515625" style="241" customWidth="1"/>
    <col min="13" max="256" width="9.140625" style="241"/>
    <col min="257" max="257" width="15.85546875" style="241" customWidth="1"/>
    <col min="258" max="259" width="10.5703125" style="241" customWidth="1"/>
    <col min="260" max="260" width="9.85546875" style="241" customWidth="1"/>
    <col min="261" max="261" width="9.28515625" style="241" customWidth="1"/>
    <col min="262" max="262" width="73.7109375" style="241" customWidth="1"/>
    <col min="263" max="265" width="22" style="241" customWidth="1"/>
    <col min="266" max="266" width="22.7109375" style="241" customWidth="1"/>
    <col min="267" max="267" width="14" style="241" customWidth="1"/>
    <col min="268" max="268" width="15.28515625" style="241" customWidth="1"/>
    <col min="269" max="512" width="9.140625" style="241"/>
    <col min="513" max="513" width="15.85546875" style="241" customWidth="1"/>
    <col min="514" max="515" width="10.5703125" style="241" customWidth="1"/>
    <col min="516" max="516" width="9.85546875" style="241" customWidth="1"/>
    <col min="517" max="517" width="9.28515625" style="241" customWidth="1"/>
    <col min="518" max="518" width="73.7109375" style="241" customWidth="1"/>
    <col min="519" max="521" width="22" style="241" customWidth="1"/>
    <col min="522" max="522" width="22.7109375" style="241" customWidth="1"/>
    <col min="523" max="523" width="14" style="241" customWidth="1"/>
    <col min="524" max="524" width="15.28515625" style="241" customWidth="1"/>
    <col min="525" max="768" width="9.140625" style="241"/>
    <col min="769" max="769" width="15.85546875" style="241" customWidth="1"/>
    <col min="770" max="771" width="10.5703125" style="241" customWidth="1"/>
    <col min="772" max="772" width="9.85546875" style="241" customWidth="1"/>
    <col min="773" max="773" width="9.28515625" style="241" customWidth="1"/>
    <col min="774" max="774" width="73.7109375" style="241" customWidth="1"/>
    <col min="775" max="777" width="22" style="241" customWidth="1"/>
    <col min="778" max="778" width="22.7109375" style="241" customWidth="1"/>
    <col min="779" max="779" width="14" style="241" customWidth="1"/>
    <col min="780" max="780" width="15.28515625" style="241" customWidth="1"/>
    <col min="781" max="1024" width="9.140625" style="241"/>
    <col min="1025" max="1025" width="15.85546875" style="241" customWidth="1"/>
    <col min="1026" max="1027" width="10.5703125" style="241" customWidth="1"/>
    <col min="1028" max="1028" width="9.85546875" style="241" customWidth="1"/>
    <col min="1029" max="1029" width="9.28515625" style="241" customWidth="1"/>
    <col min="1030" max="1030" width="73.7109375" style="241" customWidth="1"/>
    <col min="1031" max="1033" width="22" style="241" customWidth="1"/>
    <col min="1034" max="1034" width="22.7109375" style="241" customWidth="1"/>
    <col min="1035" max="1035" width="14" style="241" customWidth="1"/>
    <col min="1036" max="1036" width="15.28515625" style="241" customWidth="1"/>
    <col min="1037" max="1280" width="9.140625" style="241"/>
    <col min="1281" max="1281" width="15.85546875" style="241" customWidth="1"/>
    <col min="1282" max="1283" width="10.5703125" style="241" customWidth="1"/>
    <col min="1284" max="1284" width="9.85546875" style="241" customWidth="1"/>
    <col min="1285" max="1285" width="9.28515625" style="241" customWidth="1"/>
    <col min="1286" max="1286" width="73.7109375" style="241" customWidth="1"/>
    <col min="1287" max="1289" width="22" style="241" customWidth="1"/>
    <col min="1290" max="1290" width="22.7109375" style="241" customWidth="1"/>
    <col min="1291" max="1291" width="14" style="241" customWidth="1"/>
    <col min="1292" max="1292" width="15.28515625" style="241" customWidth="1"/>
    <col min="1293" max="1536" width="9.140625" style="241"/>
    <col min="1537" max="1537" width="15.85546875" style="241" customWidth="1"/>
    <col min="1538" max="1539" width="10.5703125" style="241" customWidth="1"/>
    <col min="1540" max="1540" width="9.85546875" style="241" customWidth="1"/>
    <col min="1541" max="1541" width="9.28515625" style="241" customWidth="1"/>
    <col min="1542" max="1542" width="73.7109375" style="241" customWidth="1"/>
    <col min="1543" max="1545" width="22" style="241" customWidth="1"/>
    <col min="1546" max="1546" width="22.7109375" style="241" customWidth="1"/>
    <col min="1547" max="1547" width="14" style="241" customWidth="1"/>
    <col min="1548" max="1548" width="15.28515625" style="241" customWidth="1"/>
    <col min="1549" max="1792" width="9.140625" style="241"/>
    <col min="1793" max="1793" width="15.85546875" style="241" customWidth="1"/>
    <col min="1794" max="1795" width="10.5703125" style="241" customWidth="1"/>
    <col min="1796" max="1796" width="9.85546875" style="241" customWidth="1"/>
    <col min="1797" max="1797" width="9.28515625" style="241" customWidth="1"/>
    <col min="1798" max="1798" width="73.7109375" style="241" customWidth="1"/>
    <col min="1799" max="1801" width="22" style="241" customWidth="1"/>
    <col min="1802" max="1802" width="22.7109375" style="241" customWidth="1"/>
    <col min="1803" max="1803" width="14" style="241" customWidth="1"/>
    <col min="1804" max="1804" width="15.28515625" style="241" customWidth="1"/>
    <col min="1805" max="2048" width="9.140625" style="241"/>
    <col min="2049" max="2049" width="15.85546875" style="241" customWidth="1"/>
    <col min="2050" max="2051" width="10.5703125" style="241" customWidth="1"/>
    <col min="2052" max="2052" width="9.85546875" style="241" customWidth="1"/>
    <col min="2053" max="2053" width="9.28515625" style="241" customWidth="1"/>
    <col min="2054" max="2054" width="73.7109375" style="241" customWidth="1"/>
    <col min="2055" max="2057" width="22" style="241" customWidth="1"/>
    <col min="2058" max="2058" width="22.7109375" style="241" customWidth="1"/>
    <col min="2059" max="2059" width="14" style="241" customWidth="1"/>
    <col min="2060" max="2060" width="15.28515625" style="241" customWidth="1"/>
    <col min="2061" max="2304" width="9.140625" style="241"/>
    <col min="2305" max="2305" width="15.85546875" style="241" customWidth="1"/>
    <col min="2306" max="2307" width="10.5703125" style="241" customWidth="1"/>
    <col min="2308" max="2308" width="9.85546875" style="241" customWidth="1"/>
    <col min="2309" max="2309" width="9.28515625" style="241" customWidth="1"/>
    <col min="2310" max="2310" width="73.7109375" style="241" customWidth="1"/>
    <col min="2311" max="2313" width="22" style="241" customWidth="1"/>
    <col min="2314" max="2314" width="22.7109375" style="241" customWidth="1"/>
    <col min="2315" max="2315" width="14" style="241" customWidth="1"/>
    <col min="2316" max="2316" width="15.28515625" style="241" customWidth="1"/>
    <col min="2317" max="2560" width="9.140625" style="241"/>
    <col min="2561" max="2561" width="15.85546875" style="241" customWidth="1"/>
    <col min="2562" max="2563" width="10.5703125" style="241" customWidth="1"/>
    <col min="2564" max="2564" width="9.85546875" style="241" customWidth="1"/>
    <col min="2565" max="2565" width="9.28515625" style="241" customWidth="1"/>
    <col min="2566" max="2566" width="73.7109375" style="241" customWidth="1"/>
    <col min="2567" max="2569" width="22" style="241" customWidth="1"/>
    <col min="2570" max="2570" width="22.7109375" style="241" customWidth="1"/>
    <col min="2571" max="2571" width="14" style="241" customWidth="1"/>
    <col min="2572" max="2572" width="15.28515625" style="241" customWidth="1"/>
    <col min="2573" max="2816" width="9.140625" style="241"/>
    <col min="2817" max="2817" width="15.85546875" style="241" customWidth="1"/>
    <col min="2818" max="2819" width="10.5703125" style="241" customWidth="1"/>
    <col min="2820" max="2820" width="9.85546875" style="241" customWidth="1"/>
    <col min="2821" max="2821" width="9.28515625" style="241" customWidth="1"/>
    <col min="2822" max="2822" width="73.7109375" style="241" customWidth="1"/>
    <col min="2823" max="2825" width="22" style="241" customWidth="1"/>
    <col min="2826" max="2826" width="22.7109375" style="241" customWidth="1"/>
    <col min="2827" max="2827" width="14" style="241" customWidth="1"/>
    <col min="2828" max="2828" width="15.28515625" style="241" customWidth="1"/>
    <col min="2829" max="3072" width="9.140625" style="241"/>
    <col min="3073" max="3073" width="15.85546875" style="241" customWidth="1"/>
    <col min="3074" max="3075" width="10.5703125" style="241" customWidth="1"/>
    <col min="3076" max="3076" width="9.85546875" style="241" customWidth="1"/>
    <col min="3077" max="3077" width="9.28515625" style="241" customWidth="1"/>
    <col min="3078" max="3078" width="73.7109375" style="241" customWidth="1"/>
    <col min="3079" max="3081" width="22" style="241" customWidth="1"/>
    <col min="3082" max="3082" width="22.7109375" style="241" customWidth="1"/>
    <col min="3083" max="3083" width="14" style="241" customWidth="1"/>
    <col min="3084" max="3084" width="15.28515625" style="241" customWidth="1"/>
    <col min="3085" max="3328" width="9.140625" style="241"/>
    <col min="3329" max="3329" width="15.85546875" style="241" customWidth="1"/>
    <col min="3330" max="3331" width="10.5703125" style="241" customWidth="1"/>
    <col min="3332" max="3332" width="9.85546875" style="241" customWidth="1"/>
    <col min="3333" max="3333" width="9.28515625" style="241" customWidth="1"/>
    <col min="3334" max="3334" width="73.7109375" style="241" customWidth="1"/>
    <col min="3335" max="3337" width="22" style="241" customWidth="1"/>
    <col min="3338" max="3338" width="22.7109375" style="241" customWidth="1"/>
    <col min="3339" max="3339" width="14" style="241" customWidth="1"/>
    <col min="3340" max="3340" width="15.28515625" style="241" customWidth="1"/>
    <col min="3341" max="3584" width="9.140625" style="241"/>
    <col min="3585" max="3585" width="15.85546875" style="241" customWidth="1"/>
    <col min="3586" max="3587" width="10.5703125" style="241" customWidth="1"/>
    <col min="3588" max="3588" width="9.85546875" style="241" customWidth="1"/>
    <col min="3589" max="3589" width="9.28515625" style="241" customWidth="1"/>
    <col min="3590" max="3590" width="73.7109375" style="241" customWidth="1"/>
    <col min="3591" max="3593" width="22" style="241" customWidth="1"/>
    <col min="3594" max="3594" width="22.7109375" style="241" customWidth="1"/>
    <col min="3595" max="3595" width="14" style="241" customWidth="1"/>
    <col min="3596" max="3596" width="15.28515625" style="241" customWidth="1"/>
    <col min="3597" max="3840" width="9.140625" style="241"/>
    <col min="3841" max="3841" width="15.85546875" style="241" customWidth="1"/>
    <col min="3842" max="3843" width="10.5703125" style="241" customWidth="1"/>
    <col min="3844" max="3844" width="9.85546875" style="241" customWidth="1"/>
    <col min="3845" max="3845" width="9.28515625" style="241" customWidth="1"/>
    <col min="3846" max="3846" width="73.7109375" style="241" customWidth="1"/>
    <col min="3847" max="3849" width="22" style="241" customWidth="1"/>
    <col min="3850" max="3850" width="22.7109375" style="241" customWidth="1"/>
    <col min="3851" max="3851" width="14" style="241" customWidth="1"/>
    <col min="3852" max="3852" width="15.28515625" style="241" customWidth="1"/>
    <col min="3853" max="4096" width="9.140625" style="241"/>
    <col min="4097" max="4097" width="15.85546875" style="241" customWidth="1"/>
    <col min="4098" max="4099" width="10.5703125" style="241" customWidth="1"/>
    <col min="4100" max="4100" width="9.85546875" style="241" customWidth="1"/>
    <col min="4101" max="4101" width="9.28515625" style="241" customWidth="1"/>
    <col min="4102" max="4102" width="73.7109375" style="241" customWidth="1"/>
    <col min="4103" max="4105" width="22" style="241" customWidth="1"/>
    <col min="4106" max="4106" width="22.7109375" style="241" customWidth="1"/>
    <col min="4107" max="4107" width="14" style="241" customWidth="1"/>
    <col min="4108" max="4108" width="15.28515625" style="241" customWidth="1"/>
    <col min="4109" max="4352" width="9.140625" style="241"/>
    <col min="4353" max="4353" width="15.85546875" style="241" customWidth="1"/>
    <col min="4354" max="4355" width="10.5703125" style="241" customWidth="1"/>
    <col min="4356" max="4356" width="9.85546875" style="241" customWidth="1"/>
    <col min="4357" max="4357" width="9.28515625" style="241" customWidth="1"/>
    <col min="4358" max="4358" width="73.7109375" style="241" customWidth="1"/>
    <col min="4359" max="4361" width="22" style="241" customWidth="1"/>
    <col min="4362" max="4362" width="22.7109375" style="241" customWidth="1"/>
    <col min="4363" max="4363" width="14" style="241" customWidth="1"/>
    <col min="4364" max="4364" width="15.28515625" style="241" customWidth="1"/>
    <col min="4365" max="4608" width="9.140625" style="241"/>
    <col min="4609" max="4609" width="15.85546875" style="241" customWidth="1"/>
    <col min="4610" max="4611" width="10.5703125" style="241" customWidth="1"/>
    <col min="4612" max="4612" width="9.85546875" style="241" customWidth="1"/>
    <col min="4613" max="4613" width="9.28515625" style="241" customWidth="1"/>
    <col min="4614" max="4614" width="73.7109375" style="241" customWidth="1"/>
    <col min="4615" max="4617" width="22" style="241" customWidth="1"/>
    <col min="4618" max="4618" width="22.7109375" style="241" customWidth="1"/>
    <col min="4619" max="4619" width="14" style="241" customWidth="1"/>
    <col min="4620" max="4620" width="15.28515625" style="241" customWidth="1"/>
    <col min="4621" max="4864" width="9.140625" style="241"/>
    <col min="4865" max="4865" width="15.85546875" style="241" customWidth="1"/>
    <col min="4866" max="4867" width="10.5703125" style="241" customWidth="1"/>
    <col min="4868" max="4868" width="9.85546875" style="241" customWidth="1"/>
    <col min="4869" max="4869" width="9.28515625" style="241" customWidth="1"/>
    <col min="4870" max="4870" width="73.7109375" style="241" customWidth="1"/>
    <col min="4871" max="4873" width="22" style="241" customWidth="1"/>
    <col min="4874" max="4874" width="22.7109375" style="241" customWidth="1"/>
    <col min="4875" max="4875" width="14" style="241" customWidth="1"/>
    <col min="4876" max="4876" width="15.28515625" style="241" customWidth="1"/>
    <col min="4877" max="5120" width="9.140625" style="241"/>
    <col min="5121" max="5121" width="15.85546875" style="241" customWidth="1"/>
    <col min="5122" max="5123" width="10.5703125" style="241" customWidth="1"/>
    <col min="5124" max="5124" width="9.85546875" style="241" customWidth="1"/>
    <col min="5125" max="5125" width="9.28515625" style="241" customWidth="1"/>
    <col min="5126" max="5126" width="73.7109375" style="241" customWidth="1"/>
    <col min="5127" max="5129" width="22" style="241" customWidth="1"/>
    <col min="5130" max="5130" width="22.7109375" style="241" customWidth="1"/>
    <col min="5131" max="5131" width="14" style="241" customWidth="1"/>
    <col min="5132" max="5132" width="15.28515625" style="241" customWidth="1"/>
    <col min="5133" max="5376" width="9.140625" style="241"/>
    <col min="5377" max="5377" width="15.85546875" style="241" customWidth="1"/>
    <col min="5378" max="5379" width="10.5703125" style="241" customWidth="1"/>
    <col min="5380" max="5380" width="9.85546875" style="241" customWidth="1"/>
    <col min="5381" max="5381" width="9.28515625" style="241" customWidth="1"/>
    <col min="5382" max="5382" width="73.7109375" style="241" customWidth="1"/>
    <col min="5383" max="5385" width="22" style="241" customWidth="1"/>
    <col min="5386" max="5386" width="22.7109375" style="241" customWidth="1"/>
    <col min="5387" max="5387" width="14" style="241" customWidth="1"/>
    <col min="5388" max="5388" width="15.28515625" style="241" customWidth="1"/>
    <col min="5389" max="5632" width="9.140625" style="241"/>
    <col min="5633" max="5633" width="15.85546875" style="241" customWidth="1"/>
    <col min="5634" max="5635" width="10.5703125" style="241" customWidth="1"/>
    <col min="5636" max="5636" width="9.85546875" style="241" customWidth="1"/>
    <col min="5637" max="5637" width="9.28515625" style="241" customWidth="1"/>
    <col min="5638" max="5638" width="73.7109375" style="241" customWidth="1"/>
    <col min="5639" max="5641" width="22" style="241" customWidth="1"/>
    <col min="5642" max="5642" width="22.7109375" style="241" customWidth="1"/>
    <col min="5643" max="5643" width="14" style="241" customWidth="1"/>
    <col min="5644" max="5644" width="15.28515625" style="241" customWidth="1"/>
    <col min="5645" max="5888" width="9.140625" style="241"/>
    <col min="5889" max="5889" width="15.85546875" style="241" customWidth="1"/>
    <col min="5890" max="5891" width="10.5703125" style="241" customWidth="1"/>
    <col min="5892" max="5892" width="9.85546875" style="241" customWidth="1"/>
    <col min="5893" max="5893" width="9.28515625" style="241" customWidth="1"/>
    <col min="5894" max="5894" width="73.7109375" style="241" customWidth="1"/>
    <col min="5895" max="5897" width="22" style="241" customWidth="1"/>
    <col min="5898" max="5898" width="22.7109375" style="241" customWidth="1"/>
    <col min="5899" max="5899" width="14" style="241" customWidth="1"/>
    <col min="5900" max="5900" width="15.28515625" style="241" customWidth="1"/>
    <col min="5901" max="6144" width="9.140625" style="241"/>
    <col min="6145" max="6145" width="15.85546875" style="241" customWidth="1"/>
    <col min="6146" max="6147" width="10.5703125" style="241" customWidth="1"/>
    <col min="6148" max="6148" width="9.85546875" style="241" customWidth="1"/>
    <col min="6149" max="6149" width="9.28515625" style="241" customWidth="1"/>
    <col min="6150" max="6150" width="73.7109375" style="241" customWidth="1"/>
    <col min="6151" max="6153" width="22" style="241" customWidth="1"/>
    <col min="6154" max="6154" width="22.7109375" style="241" customWidth="1"/>
    <col min="6155" max="6155" width="14" style="241" customWidth="1"/>
    <col min="6156" max="6156" width="15.28515625" style="241" customWidth="1"/>
    <col min="6157" max="6400" width="9.140625" style="241"/>
    <col min="6401" max="6401" width="15.85546875" style="241" customWidth="1"/>
    <col min="6402" max="6403" width="10.5703125" style="241" customWidth="1"/>
    <col min="6404" max="6404" width="9.85546875" style="241" customWidth="1"/>
    <col min="6405" max="6405" width="9.28515625" style="241" customWidth="1"/>
    <col min="6406" max="6406" width="73.7109375" style="241" customWidth="1"/>
    <col min="6407" max="6409" width="22" style="241" customWidth="1"/>
    <col min="6410" max="6410" width="22.7109375" style="241" customWidth="1"/>
    <col min="6411" max="6411" width="14" style="241" customWidth="1"/>
    <col min="6412" max="6412" width="15.28515625" style="241" customWidth="1"/>
    <col min="6413" max="6656" width="9.140625" style="241"/>
    <col min="6657" max="6657" width="15.85546875" style="241" customWidth="1"/>
    <col min="6658" max="6659" width="10.5703125" style="241" customWidth="1"/>
    <col min="6660" max="6660" width="9.85546875" style="241" customWidth="1"/>
    <col min="6661" max="6661" width="9.28515625" style="241" customWidth="1"/>
    <col min="6662" max="6662" width="73.7109375" style="241" customWidth="1"/>
    <col min="6663" max="6665" width="22" style="241" customWidth="1"/>
    <col min="6666" max="6666" width="22.7109375" style="241" customWidth="1"/>
    <col min="6667" max="6667" width="14" style="241" customWidth="1"/>
    <col min="6668" max="6668" width="15.28515625" style="241" customWidth="1"/>
    <col min="6669" max="6912" width="9.140625" style="241"/>
    <col min="6913" max="6913" width="15.85546875" style="241" customWidth="1"/>
    <col min="6914" max="6915" width="10.5703125" style="241" customWidth="1"/>
    <col min="6916" max="6916" width="9.85546875" style="241" customWidth="1"/>
    <col min="6917" max="6917" width="9.28515625" style="241" customWidth="1"/>
    <col min="6918" max="6918" width="73.7109375" style="241" customWidth="1"/>
    <col min="6919" max="6921" width="22" style="241" customWidth="1"/>
    <col min="6922" max="6922" width="22.7109375" style="241" customWidth="1"/>
    <col min="6923" max="6923" width="14" style="241" customWidth="1"/>
    <col min="6924" max="6924" width="15.28515625" style="241" customWidth="1"/>
    <col min="6925" max="7168" width="9.140625" style="241"/>
    <col min="7169" max="7169" width="15.85546875" style="241" customWidth="1"/>
    <col min="7170" max="7171" width="10.5703125" style="241" customWidth="1"/>
    <col min="7172" max="7172" width="9.85546875" style="241" customWidth="1"/>
    <col min="7173" max="7173" width="9.28515625" style="241" customWidth="1"/>
    <col min="7174" max="7174" width="73.7109375" style="241" customWidth="1"/>
    <col min="7175" max="7177" width="22" style="241" customWidth="1"/>
    <col min="7178" max="7178" width="22.7109375" style="241" customWidth="1"/>
    <col min="7179" max="7179" width="14" style="241" customWidth="1"/>
    <col min="7180" max="7180" width="15.28515625" style="241" customWidth="1"/>
    <col min="7181" max="7424" width="9.140625" style="241"/>
    <col min="7425" max="7425" width="15.85546875" style="241" customWidth="1"/>
    <col min="7426" max="7427" width="10.5703125" style="241" customWidth="1"/>
    <col min="7428" max="7428" width="9.85546875" style="241" customWidth="1"/>
    <col min="7429" max="7429" width="9.28515625" style="241" customWidth="1"/>
    <col min="7430" max="7430" width="73.7109375" style="241" customWidth="1"/>
    <col min="7431" max="7433" width="22" style="241" customWidth="1"/>
    <col min="7434" max="7434" width="22.7109375" style="241" customWidth="1"/>
    <col min="7435" max="7435" width="14" style="241" customWidth="1"/>
    <col min="7436" max="7436" width="15.28515625" style="241" customWidth="1"/>
    <col min="7437" max="7680" width="9.140625" style="241"/>
    <col min="7681" max="7681" width="15.85546875" style="241" customWidth="1"/>
    <col min="7682" max="7683" width="10.5703125" style="241" customWidth="1"/>
    <col min="7684" max="7684" width="9.85546875" style="241" customWidth="1"/>
    <col min="7685" max="7685" width="9.28515625" style="241" customWidth="1"/>
    <col min="7686" max="7686" width="73.7109375" style="241" customWidth="1"/>
    <col min="7687" max="7689" width="22" style="241" customWidth="1"/>
    <col min="7690" max="7690" width="22.7109375" style="241" customWidth="1"/>
    <col min="7691" max="7691" width="14" style="241" customWidth="1"/>
    <col min="7692" max="7692" width="15.28515625" style="241" customWidth="1"/>
    <col min="7693" max="7936" width="9.140625" style="241"/>
    <col min="7937" max="7937" width="15.85546875" style="241" customWidth="1"/>
    <col min="7938" max="7939" width="10.5703125" style="241" customWidth="1"/>
    <col min="7940" max="7940" width="9.85546875" style="241" customWidth="1"/>
    <col min="7941" max="7941" width="9.28515625" style="241" customWidth="1"/>
    <col min="7942" max="7942" width="73.7109375" style="241" customWidth="1"/>
    <col min="7943" max="7945" width="22" style="241" customWidth="1"/>
    <col min="7946" max="7946" width="22.7109375" style="241" customWidth="1"/>
    <col min="7947" max="7947" width="14" style="241" customWidth="1"/>
    <col min="7948" max="7948" width="15.28515625" style="241" customWidth="1"/>
    <col min="7949" max="8192" width="9.140625" style="241"/>
    <col min="8193" max="8193" width="15.85546875" style="241" customWidth="1"/>
    <col min="8194" max="8195" width="10.5703125" style="241" customWidth="1"/>
    <col min="8196" max="8196" width="9.85546875" style="241" customWidth="1"/>
    <col min="8197" max="8197" width="9.28515625" style="241" customWidth="1"/>
    <col min="8198" max="8198" width="73.7109375" style="241" customWidth="1"/>
    <col min="8199" max="8201" width="22" style="241" customWidth="1"/>
    <col min="8202" max="8202" width="22.7109375" style="241" customWidth="1"/>
    <col min="8203" max="8203" width="14" style="241" customWidth="1"/>
    <col min="8204" max="8204" width="15.28515625" style="241" customWidth="1"/>
    <col min="8205" max="8448" width="9.140625" style="241"/>
    <col min="8449" max="8449" width="15.85546875" style="241" customWidth="1"/>
    <col min="8450" max="8451" width="10.5703125" style="241" customWidth="1"/>
    <col min="8452" max="8452" width="9.85546875" style="241" customWidth="1"/>
    <col min="8453" max="8453" width="9.28515625" style="241" customWidth="1"/>
    <col min="8454" max="8454" width="73.7109375" style="241" customWidth="1"/>
    <col min="8455" max="8457" width="22" style="241" customWidth="1"/>
    <col min="8458" max="8458" width="22.7109375" style="241" customWidth="1"/>
    <col min="8459" max="8459" width="14" style="241" customWidth="1"/>
    <col min="8460" max="8460" width="15.28515625" style="241" customWidth="1"/>
    <col min="8461" max="8704" width="9.140625" style="241"/>
    <col min="8705" max="8705" width="15.85546875" style="241" customWidth="1"/>
    <col min="8706" max="8707" width="10.5703125" style="241" customWidth="1"/>
    <col min="8708" max="8708" width="9.85546875" style="241" customWidth="1"/>
    <col min="8709" max="8709" width="9.28515625" style="241" customWidth="1"/>
    <col min="8710" max="8710" width="73.7109375" style="241" customWidth="1"/>
    <col min="8711" max="8713" width="22" style="241" customWidth="1"/>
    <col min="8714" max="8714" width="22.7109375" style="241" customWidth="1"/>
    <col min="8715" max="8715" width="14" style="241" customWidth="1"/>
    <col min="8716" max="8716" width="15.28515625" style="241" customWidth="1"/>
    <col min="8717" max="8960" width="9.140625" style="241"/>
    <col min="8961" max="8961" width="15.85546875" style="241" customWidth="1"/>
    <col min="8962" max="8963" width="10.5703125" style="241" customWidth="1"/>
    <col min="8964" max="8964" width="9.85546875" style="241" customWidth="1"/>
    <col min="8965" max="8965" width="9.28515625" style="241" customWidth="1"/>
    <col min="8966" max="8966" width="73.7109375" style="241" customWidth="1"/>
    <col min="8967" max="8969" width="22" style="241" customWidth="1"/>
    <col min="8970" max="8970" width="22.7109375" style="241" customWidth="1"/>
    <col min="8971" max="8971" width="14" style="241" customWidth="1"/>
    <col min="8972" max="8972" width="15.28515625" style="241" customWidth="1"/>
    <col min="8973" max="9216" width="9.140625" style="241"/>
    <col min="9217" max="9217" width="15.85546875" style="241" customWidth="1"/>
    <col min="9218" max="9219" width="10.5703125" style="241" customWidth="1"/>
    <col min="9220" max="9220" width="9.85546875" style="241" customWidth="1"/>
    <col min="9221" max="9221" width="9.28515625" style="241" customWidth="1"/>
    <col min="9222" max="9222" width="73.7109375" style="241" customWidth="1"/>
    <col min="9223" max="9225" width="22" style="241" customWidth="1"/>
    <col min="9226" max="9226" width="22.7109375" style="241" customWidth="1"/>
    <col min="9227" max="9227" width="14" style="241" customWidth="1"/>
    <col min="9228" max="9228" width="15.28515625" style="241" customWidth="1"/>
    <col min="9229" max="9472" width="9.140625" style="241"/>
    <col min="9473" max="9473" width="15.85546875" style="241" customWidth="1"/>
    <col min="9474" max="9475" width="10.5703125" style="241" customWidth="1"/>
    <col min="9476" max="9476" width="9.85546875" style="241" customWidth="1"/>
    <col min="9477" max="9477" width="9.28515625" style="241" customWidth="1"/>
    <col min="9478" max="9478" width="73.7109375" style="241" customWidth="1"/>
    <col min="9479" max="9481" width="22" style="241" customWidth="1"/>
    <col min="9482" max="9482" width="22.7109375" style="241" customWidth="1"/>
    <col min="9483" max="9483" width="14" style="241" customWidth="1"/>
    <col min="9484" max="9484" width="15.28515625" style="241" customWidth="1"/>
    <col min="9485" max="9728" width="9.140625" style="241"/>
    <col min="9729" max="9729" width="15.85546875" style="241" customWidth="1"/>
    <col min="9730" max="9731" width="10.5703125" style="241" customWidth="1"/>
    <col min="9732" max="9732" width="9.85546875" style="241" customWidth="1"/>
    <col min="9733" max="9733" width="9.28515625" style="241" customWidth="1"/>
    <col min="9734" max="9734" width="73.7109375" style="241" customWidth="1"/>
    <col min="9735" max="9737" width="22" style="241" customWidth="1"/>
    <col min="9738" max="9738" width="22.7109375" style="241" customWidth="1"/>
    <col min="9739" max="9739" width="14" style="241" customWidth="1"/>
    <col min="9740" max="9740" width="15.28515625" style="241" customWidth="1"/>
    <col min="9741" max="9984" width="9.140625" style="241"/>
    <col min="9985" max="9985" width="15.85546875" style="241" customWidth="1"/>
    <col min="9986" max="9987" width="10.5703125" style="241" customWidth="1"/>
    <col min="9988" max="9988" width="9.85546875" style="241" customWidth="1"/>
    <col min="9989" max="9989" width="9.28515625" style="241" customWidth="1"/>
    <col min="9990" max="9990" width="73.7109375" style="241" customWidth="1"/>
    <col min="9991" max="9993" width="22" style="241" customWidth="1"/>
    <col min="9994" max="9994" width="22.7109375" style="241" customWidth="1"/>
    <col min="9995" max="9995" width="14" style="241" customWidth="1"/>
    <col min="9996" max="9996" width="15.28515625" style="241" customWidth="1"/>
    <col min="9997" max="10240" width="9.140625" style="241"/>
    <col min="10241" max="10241" width="15.85546875" style="241" customWidth="1"/>
    <col min="10242" max="10243" width="10.5703125" style="241" customWidth="1"/>
    <col min="10244" max="10244" width="9.85546875" style="241" customWidth="1"/>
    <col min="10245" max="10245" width="9.28515625" style="241" customWidth="1"/>
    <col min="10246" max="10246" width="73.7109375" style="241" customWidth="1"/>
    <col min="10247" max="10249" width="22" style="241" customWidth="1"/>
    <col min="10250" max="10250" width="22.7109375" style="241" customWidth="1"/>
    <col min="10251" max="10251" width="14" style="241" customWidth="1"/>
    <col min="10252" max="10252" width="15.28515625" style="241" customWidth="1"/>
    <col min="10253" max="10496" width="9.140625" style="241"/>
    <col min="10497" max="10497" width="15.85546875" style="241" customWidth="1"/>
    <col min="10498" max="10499" width="10.5703125" style="241" customWidth="1"/>
    <col min="10500" max="10500" width="9.85546875" style="241" customWidth="1"/>
    <col min="10501" max="10501" width="9.28515625" style="241" customWidth="1"/>
    <col min="10502" max="10502" width="73.7109375" style="241" customWidth="1"/>
    <col min="10503" max="10505" width="22" style="241" customWidth="1"/>
    <col min="10506" max="10506" width="22.7109375" style="241" customWidth="1"/>
    <col min="10507" max="10507" width="14" style="241" customWidth="1"/>
    <col min="10508" max="10508" width="15.28515625" style="241" customWidth="1"/>
    <col min="10509" max="10752" width="9.140625" style="241"/>
    <col min="10753" max="10753" width="15.85546875" style="241" customWidth="1"/>
    <col min="10754" max="10755" width="10.5703125" style="241" customWidth="1"/>
    <col min="10756" max="10756" width="9.85546875" style="241" customWidth="1"/>
    <col min="10757" max="10757" width="9.28515625" style="241" customWidth="1"/>
    <col min="10758" max="10758" width="73.7109375" style="241" customWidth="1"/>
    <col min="10759" max="10761" width="22" style="241" customWidth="1"/>
    <col min="10762" max="10762" width="22.7109375" style="241" customWidth="1"/>
    <col min="10763" max="10763" width="14" style="241" customWidth="1"/>
    <col min="10764" max="10764" width="15.28515625" style="241" customWidth="1"/>
    <col min="10765" max="11008" width="9.140625" style="241"/>
    <col min="11009" max="11009" width="15.85546875" style="241" customWidth="1"/>
    <col min="11010" max="11011" width="10.5703125" style="241" customWidth="1"/>
    <col min="11012" max="11012" width="9.85546875" style="241" customWidth="1"/>
    <col min="11013" max="11013" width="9.28515625" style="241" customWidth="1"/>
    <col min="11014" max="11014" width="73.7109375" style="241" customWidth="1"/>
    <col min="11015" max="11017" width="22" style="241" customWidth="1"/>
    <col min="11018" max="11018" width="22.7109375" style="241" customWidth="1"/>
    <col min="11019" max="11019" width="14" style="241" customWidth="1"/>
    <col min="11020" max="11020" width="15.28515625" style="241" customWidth="1"/>
    <col min="11021" max="11264" width="9.140625" style="241"/>
    <col min="11265" max="11265" width="15.85546875" style="241" customWidth="1"/>
    <col min="11266" max="11267" width="10.5703125" style="241" customWidth="1"/>
    <col min="11268" max="11268" width="9.85546875" style="241" customWidth="1"/>
    <col min="11269" max="11269" width="9.28515625" style="241" customWidth="1"/>
    <col min="11270" max="11270" width="73.7109375" style="241" customWidth="1"/>
    <col min="11271" max="11273" width="22" style="241" customWidth="1"/>
    <col min="11274" max="11274" width="22.7109375" style="241" customWidth="1"/>
    <col min="11275" max="11275" width="14" style="241" customWidth="1"/>
    <col min="11276" max="11276" width="15.28515625" style="241" customWidth="1"/>
    <col min="11277" max="11520" width="9.140625" style="241"/>
    <col min="11521" max="11521" width="15.85546875" style="241" customWidth="1"/>
    <col min="11522" max="11523" width="10.5703125" style="241" customWidth="1"/>
    <col min="11524" max="11524" width="9.85546875" style="241" customWidth="1"/>
    <col min="11525" max="11525" width="9.28515625" style="241" customWidth="1"/>
    <col min="11526" max="11526" width="73.7109375" style="241" customWidth="1"/>
    <col min="11527" max="11529" width="22" style="241" customWidth="1"/>
    <col min="11530" max="11530" width="22.7109375" style="241" customWidth="1"/>
    <col min="11531" max="11531" width="14" style="241" customWidth="1"/>
    <col min="11532" max="11532" width="15.28515625" style="241" customWidth="1"/>
    <col min="11533" max="11776" width="9.140625" style="241"/>
    <col min="11777" max="11777" width="15.85546875" style="241" customWidth="1"/>
    <col min="11778" max="11779" width="10.5703125" style="241" customWidth="1"/>
    <col min="11780" max="11780" width="9.85546875" style="241" customWidth="1"/>
    <col min="11781" max="11781" width="9.28515625" style="241" customWidth="1"/>
    <col min="11782" max="11782" width="73.7109375" style="241" customWidth="1"/>
    <col min="11783" max="11785" width="22" style="241" customWidth="1"/>
    <col min="11786" max="11786" width="22.7109375" style="241" customWidth="1"/>
    <col min="11787" max="11787" width="14" style="241" customWidth="1"/>
    <col min="11788" max="11788" width="15.28515625" style="241" customWidth="1"/>
    <col min="11789" max="12032" width="9.140625" style="241"/>
    <col min="12033" max="12033" width="15.85546875" style="241" customWidth="1"/>
    <col min="12034" max="12035" width="10.5703125" style="241" customWidth="1"/>
    <col min="12036" max="12036" width="9.85546875" style="241" customWidth="1"/>
    <col min="12037" max="12037" width="9.28515625" style="241" customWidth="1"/>
    <col min="12038" max="12038" width="73.7109375" style="241" customWidth="1"/>
    <col min="12039" max="12041" width="22" style="241" customWidth="1"/>
    <col min="12042" max="12042" width="22.7109375" style="241" customWidth="1"/>
    <col min="12043" max="12043" width="14" style="241" customWidth="1"/>
    <col min="12044" max="12044" width="15.28515625" style="241" customWidth="1"/>
    <col min="12045" max="12288" width="9.140625" style="241"/>
    <col min="12289" max="12289" width="15.85546875" style="241" customWidth="1"/>
    <col min="12290" max="12291" width="10.5703125" style="241" customWidth="1"/>
    <col min="12292" max="12292" width="9.85546875" style="241" customWidth="1"/>
    <col min="12293" max="12293" width="9.28515625" style="241" customWidth="1"/>
    <col min="12294" max="12294" width="73.7109375" style="241" customWidth="1"/>
    <col min="12295" max="12297" width="22" style="241" customWidth="1"/>
    <col min="12298" max="12298" width="22.7109375" style="241" customWidth="1"/>
    <col min="12299" max="12299" width="14" style="241" customWidth="1"/>
    <col min="12300" max="12300" width="15.28515625" style="241" customWidth="1"/>
    <col min="12301" max="12544" width="9.140625" style="241"/>
    <col min="12545" max="12545" width="15.85546875" style="241" customWidth="1"/>
    <col min="12546" max="12547" width="10.5703125" style="241" customWidth="1"/>
    <col min="12548" max="12548" width="9.85546875" style="241" customWidth="1"/>
    <col min="12549" max="12549" width="9.28515625" style="241" customWidth="1"/>
    <col min="12550" max="12550" width="73.7109375" style="241" customWidth="1"/>
    <col min="12551" max="12553" width="22" style="241" customWidth="1"/>
    <col min="12554" max="12554" width="22.7109375" style="241" customWidth="1"/>
    <col min="12555" max="12555" width="14" style="241" customWidth="1"/>
    <col min="12556" max="12556" width="15.28515625" style="241" customWidth="1"/>
    <col min="12557" max="12800" width="9.140625" style="241"/>
    <col min="12801" max="12801" width="15.85546875" style="241" customWidth="1"/>
    <col min="12802" max="12803" width="10.5703125" style="241" customWidth="1"/>
    <col min="12804" max="12804" width="9.85546875" style="241" customWidth="1"/>
    <col min="12805" max="12805" width="9.28515625" style="241" customWidth="1"/>
    <col min="12806" max="12806" width="73.7109375" style="241" customWidth="1"/>
    <col min="12807" max="12809" width="22" style="241" customWidth="1"/>
    <col min="12810" max="12810" width="22.7109375" style="241" customWidth="1"/>
    <col min="12811" max="12811" width="14" style="241" customWidth="1"/>
    <col min="12812" max="12812" width="15.28515625" style="241" customWidth="1"/>
    <col min="12813" max="13056" width="9.140625" style="241"/>
    <col min="13057" max="13057" width="15.85546875" style="241" customWidth="1"/>
    <col min="13058" max="13059" width="10.5703125" style="241" customWidth="1"/>
    <col min="13060" max="13060" width="9.85546875" style="241" customWidth="1"/>
    <col min="13061" max="13061" width="9.28515625" style="241" customWidth="1"/>
    <col min="13062" max="13062" width="73.7109375" style="241" customWidth="1"/>
    <col min="13063" max="13065" width="22" style="241" customWidth="1"/>
    <col min="13066" max="13066" width="22.7109375" style="241" customWidth="1"/>
    <col min="13067" max="13067" width="14" style="241" customWidth="1"/>
    <col min="13068" max="13068" width="15.28515625" style="241" customWidth="1"/>
    <col min="13069" max="13312" width="9.140625" style="241"/>
    <col min="13313" max="13313" width="15.85546875" style="241" customWidth="1"/>
    <col min="13314" max="13315" width="10.5703125" style="241" customWidth="1"/>
    <col min="13316" max="13316" width="9.85546875" style="241" customWidth="1"/>
    <col min="13317" max="13317" width="9.28515625" style="241" customWidth="1"/>
    <col min="13318" max="13318" width="73.7109375" style="241" customWidth="1"/>
    <col min="13319" max="13321" width="22" style="241" customWidth="1"/>
    <col min="13322" max="13322" width="22.7109375" style="241" customWidth="1"/>
    <col min="13323" max="13323" width="14" style="241" customWidth="1"/>
    <col min="13324" max="13324" width="15.28515625" style="241" customWidth="1"/>
    <col min="13325" max="13568" width="9.140625" style="241"/>
    <col min="13569" max="13569" width="15.85546875" style="241" customWidth="1"/>
    <col min="13570" max="13571" width="10.5703125" style="241" customWidth="1"/>
    <col min="13572" max="13572" width="9.85546875" style="241" customWidth="1"/>
    <col min="13573" max="13573" width="9.28515625" style="241" customWidth="1"/>
    <col min="13574" max="13574" width="73.7109375" style="241" customWidth="1"/>
    <col min="13575" max="13577" width="22" style="241" customWidth="1"/>
    <col min="13578" max="13578" width="22.7109375" style="241" customWidth="1"/>
    <col min="13579" max="13579" width="14" style="241" customWidth="1"/>
    <col min="13580" max="13580" width="15.28515625" style="241" customWidth="1"/>
    <col min="13581" max="13824" width="9.140625" style="241"/>
    <col min="13825" max="13825" width="15.85546875" style="241" customWidth="1"/>
    <col min="13826" max="13827" width="10.5703125" style="241" customWidth="1"/>
    <col min="13828" max="13828" width="9.85546875" style="241" customWidth="1"/>
    <col min="13829" max="13829" width="9.28515625" style="241" customWidth="1"/>
    <col min="13830" max="13830" width="73.7109375" style="241" customWidth="1"/>
    <col min="13831" max="13833" width="22" style="241" customWidth="1"/>
    <col min="13834" max="13834" width="22.7109375" style="241" customWidth="1"/>
    <col min="13835" max="13835" width="14" style="241" customWidth="1"/>
    <col min="13836" max="13836" width="15.28515625" style="241" customWidth="1"/>
    <col min="13837" max="14080" width="9.140625" style="241"/>
    <col min="14081" max="14081" width="15.85546875" style="241" customWidth="1"/>
    <col min="14082" max="14083" width="10.5703125" style="241" customWidth="1"/>
    <col min="14084" max="14084" width="9.85546875" style="241" customWidth="1"/>
    <col min="14085" max="14085" width="9.28515625" style="241" customWidth="1"/>
    <col min="14086" max="14086" width="73.7109375" style="241" customWidth="1"/>
    <col min="14087" max="14089" width="22" style="241" customWidth="1"/>
    <col min="14090" max="14090" width="22.7109375" style="241" customWidth="1"/>
    <col min="14091" max="14091" width="14" style="241" customWidth="1"/>
    <col min="14092" max="14092" width="15.28515625" style="241" customWidth="1"/>
    <col min="14093" max="14336" width="9.140625" style="241"/>
    <col min="14337" max="14337" width="15.85546875" style="241" customWidth="1"/>
    <col min="14338" max="14339" width="10.5703125" style="241" customWidth="1"/>
    <col min="14340" max="14340" width="9.85546875" style="241" customWidth="1"/>
    <col min="14341" max="14341" width="9.28515625" style="241" customWidth="1"/>
    <col min="14342" max="14342" width="73.7109375" style="241" customWidth="1"/>
    <col min="14343" max="14345" width="22" style="241" customWidth="1"/>
    <col min="14346" max="14346" width="22.7109375" style="241" customWidth="1"/>
    <col min="14347" max="14347" width="14" style="241" customWidth="1"/>
    <col min="14348" max="14348" width="15.28515625" style="241" customWidth="1"/>
    <col min="14349" max="14592" width="9.140625" style="241"/>
    <col min="14593" max="14593" width="15.85546875" style="241" customWidth="1"/>
    <col min="14594" max="14595" width="10.5703125" style="241" customWidth="1"/>
    <col min="14596" max="14596" width="9.85546875" style="241" customWidth="1"/>
    <col min="14597" max="14597" width="9.28515625" style="241" customWidth="1"/>
    <col min="14598" max="14598" width="73.7109375" style="241" customWidth="1"/>
    <col min="14599" max="14601" width="22" style="241" customWidth="1"/>
    <col min="14602" max="14602" width="22.7109375" style="241" customWidth="1"/>
    <col min="14603" max="14603" width="14" style="241" customWidth="1"/>
    <col min="14604" max="14604" width="15.28515625" style="241" customWidth="1"/>
    <col min="14605" max="14848" width="9.140625" style="241"/>
    <col min="14849" max="14849" width="15.85546875" style="241" customWidth="1"/>
    <col min="14850" max="14851" width="10.5703125" style="241" customWidth="1"/>
    <col min="14852" max="14852" width="9.85546875" style="241" customWidth="1"/>
    <col min="14853" max="14853" width="9.28515625" style="241" customWidth="1"/>
    <col min="14854" max="14854" width="73.7109375" style="241" customWidth="1"/>
    <col min="14855" max="14857" width="22" style="241" customWidth="1"/>
    <col min="14858" max="14858" width="22.7109375" style="241" customWidth="1"/>
    <col min="14859" max="14859" width="14" style="241" customWidth="1"/>
    <col min="14860" max="14860" width="15.28515625" style="241" customWidth="1"/>
    <col min="14861" max="15104" width="9.140625" style="241"/>
    <col min="15105" max="15105" width="15.85546875" style="241" customWidth="1"/>
    <col min="15106" max="15107" width="10.5703125" style="241" customWidth="1"/>
    <col min="15108" max="15108" width="9.85546875" style="241" customWidth="1"/>
    <col min="15109" max="15109" width="9.28515625" style="241" customWidth="1"/>
    <col min="15110" max="15110" width="73.7109375" style="241" customWidth="1"/>
    <col min="15111" max="15113" width="22" style="241" customWidth="1"/>
    <col min="15114" max="15114" width="22.7109375" style="241" customWidth="1"/>
    <col min="15115" max="15115" width="14" style="241" customWidth="1"/>
    <col min="15116" max="15116" width="15.28515625" style="241" customWidth="1"/>
    <col min="15117" max="15360" width="9.140625" style="241"/>
    <col min="15361" max="15361" width="15.85546875" style="241" customWidth="1"/>
    <col min="15362" max="15363" width="10.5703125" style="241" customWidth="1"/>
    <col min="15364" max="15364" width="9.85546875" style="241" customWidth="1"/>
    <col min="15365" max="15365" width="9.28515625" style="241" customWidth="1"/>
    <col min="15366" max="15366" width="73.7109375" style="241" customWidth="1"/>
    <col min="15367" max="15369" width="22" style="241" customWidth="1"/>
    <col min="15370" max="15370" width="22.7109375" style="241" customWidth="1"/>
    <col min="15371" max="15371" width="14" style="241" customWidth="1"/>
    <col min="15372" max="15372" width="15.28515625" style="241" customWidth="1"/>
    <col min="15373" max="15616" width="9.140625" style="241"/>
    <col min="15617" max="15617" width="15.85546875" style="241" customWidth="1"/>
    <col min="15618" max="15619" width="10.5703125" style="241" customWidth="1"/>
    <col min="15620" max="15620" width="9.85546875" style="241" customWidth="1"/>
    <col min="15621" max="15621" width="9.28515625" style="241" customWidth="1"/>
    <col min="15622" max="15622" width="73.7109375" style="241" customWidth="1"/>
    <col min="15623" max="15625" width="22" style="241" customWidth="1"/>
    <col min="15626" max="15626" width="22.7109375" style="241" customWidth="1"/>
    <col min="15627" max="15627" width="14" style="241" customWidth="1"/>
    <col min="15628" max="15628" width="15.28515625" style="241" customWidth="1"/>
    <col min="15629" max="15872" width="9.140625" style="241"/>
    <col min="15873" max="15873" width="15.85546875" style="241" customWidth="1"/>
    <col min="15874" max="15875" width="10.5703125" style="241" customWidth="1"/>
    <col min="15876" max="15876" width="9.85546875" style="241" customWidth="1"/>
    <col min="15877" max="15877" width="9.28515625" style="241" customWidth="1"/>
    <col min="15878" max="15878" width="73.7109375" style="241" customWidth="1"/>
    <col min="15879" max="15881" width="22" style="241" customWidth="1"/>
    <col min="15882" max="15882" width="22.7109375" style="241" customWidth="1"/>
    <col min="15883" max="15883" width="14" style="241" customWidth="1"/>
    <col min="15884" max="15884" width="15.28515625" style="241" customWidth="1"/>
    <col min="15885" max="16128" width="9.140625" style="241"/>
    <col min="16129" max="16129" width="15.85546875" style="241" customWidth="1"/>
    <col min="16130" max="16131" width="10.5703125" style="241" customWidth="1"/>
    <col min="16132" max="16132" width="9.85546875" style="241" customWidth="1"/>
    <col min="16133" max="16133" width="9.28515625" style="241" customWidth="1"/>
    <col min="16134" max="16134" width="73.7109375" style="241" customWidth="1"/>
    <col min="16135" max="16137" width="22" style="241" customWidth="1"/>
    <col min="16138" max="16138" width="22.7109375" style="241" customWidth="1"/>
    <col min="16139" max="16139" width="14" style="241" customWidth="1"/>
    <col min="16140" max="16140" width="15.28515625" style="241" customWidth="1"/>
    <col min="16141" max="16384" width="9.140625" style="241"/>
  </cols>
  <sheetData>
    <row r="1" spans="1:12" ht="15" x14ac:dyDescent="0.2">
      <c r="G1" s="242"/>
      <c r="H1" s="242"/>
      <c r="I1" s="242"/>
    </row>
    <row r="3" spans="1:12" ht="23.25" x14ac:dyDescent="0.35">
      <c r="A3" s="244" t="s">
        <v>785</v>
      </c>
      <c r="B3" s="245"/>
      <c r="C3" s="245"/>
      <c r="D3" s="245"/>
      <c r="E3" s="245"/>
      <c r="F3" s="245"/>
      <c r="G3" s="245"/>
      <c r="H3" s="245"/>
      <c r="I3" s="245"/>
      <c r="J3" s="246"/>
      <c r="K3" s="247"/>
      <c r="L3" s="247"/>
    </row>
    <row r="4" spans="1:12" ht="18" customHeight="1" x14ac:dyDescent="0.25">
      <c r="A4" s="244" t="s">
        <v>786</v>
      </c>
      <c r="B4" s="244"/>
      <c r="C4" s="244"/>
      <c r="D4" s="244"/>
      <c r="E4" s="248"/>
      <c r="F4" s="248"/>
      <c r="G4" s="247"/>
      <c r="H4" s="247"/>
      <c r="I4" s="246"/>
      <c r="J4" s="246"/>
      <c r="K4" s="247"/>
      <c r="L4" s="247"/>
    </row>
    <row r="5" spans="1:12" ht="15.75" thickBot="1" x14ac:dyDescent="0.25">
      <c r="B5" s="249"/>
      <c r="C5" s="249"/>
      <c r="G5" s="250"/>
      <c r="H5" s="250"/>
      <c r="I5" s="242"/>
      <c r="J5" s="242"/>
      <c r="K5" s="251"/>
      <c r="L5" s="251" t="s">
        <v>169</v>
      </c>
    </row>
    <row r="6" spans="1:12" ht="24" customHeight="1" x14ac:dyDescent="0.25">
      <c r="A6" s="252" t="s">
        <v>236</v>
      </c>
      <c r="B6" s="253" t="s">
        <v>237</v>
      </c>
      <c r="C6" s="254"/>
      <c r="D6" s="254"/>
      <c r="E6" s="255"/>
      <c r="F6" s="256" t="s">
        <v>238</v>
      </c>
      <c r="G6" s="256" t="s">
        <v>190</v>
      </c>
      <c r="H6" s="256" t="s">
        <v>190</v>
      </c>
      <c r="I6" s="413" t="s">
        <v>223</v>
      </c>
      <c r="J6" s="413" t="s">
        <v>223</v>
      </c>
      <c r="K6" s="256" t="s">
        <v>239</v>
      </c>
      <c r="L6" s="256" t="s">
        <v>239</v>
      </c>
    </row>
    <row r="7" spans="1:12" ht="17.25" customHeight="1" x14ac:dyDescent="0.25">
      <c r="A7" s="258" t="s">
        <v>240</v>
      </c>
      <c r="B7" s="259" t="s">
        <v>241</v>
      </c>
      <c r="C7" s="260" t="s">
        <v>242</v>
      </c>
      <c r="D7" s="261" t="s">
        <v>243</v>
      </c>
      <c r="E7" s="262" t="s">
        <v>244</v>
      </c>
      <c r="F7" s="263"/>
      <c r="G7" s="264" t="s">
        <v>245</v>
      </c>
      <c r="H7" s="264" t="s">
        <v>225</v>
      </c>
      <c r="I7" s="270" t="s">
        <v>246</v>
      </c>
      <c r="J7" s="270" t="s">
        <v>458</v>
      </c>
      <c r="K7" s="264" t="s">
        <v>248</v>
      </c>
      <c r="L7" s="264" t="s">
        <v>248</v>
      </c>
    </row>
    <row r="8" spans="1:12" ht="15" x14ac:dyDescent="0.25">
      <c r="A8" s="266" t="s">
        <v>249</v>
      </c>
      <c r="B8" s="267" t="s">
        <v>250</v>
      </c>
      <c r="C8" s="260"/>
      <c r="D8" s="260"/>
      <c r="E8" s="268" t="s">
        <v>251</v>
      </c>
      <c r="F8" s="269"/>
      <c r="G8" s="270" t="s">
        <v>252</v>
      </c>
      <c r="H8" s="264" t="s">
        <v>253</v>
      </c>
      <c r="I8" s="270" t="s">
        <v>254</v>
      </c>
      <c r="J8" s="270"/>
      <c r="K8" s="271" t="s">
        <v>787</v>
      </c>
      <c r="L8" s="271" t="s">
        <v>788</v>
      </c>
    </row>
    <row r="9" spans="1:12" ht="15.75" thickBot="1" x14ac:dyDescent="0.3">
      <c r="A9" s="266" t="s">
        <v>255</v>
      </c>
      <c r="B9" s="272"/>
      <c r="C9" s="273"/>
      <c r="D9" s="273"/>
      <c r="E9" s="274"/>
      <c r="F9" s="275"/>
      <c r="G9" s="276" t="s">
        <v>232</v>
      </c>
      <c r="H9" s="270"/>
      <c r="I9" s="414"/>
      <c r="J9" s="276"/>
      <c r="K9" s="278"/>
      <c r="L9" s="278"/>
    </row>
    <row r="10" spans="1:12" ht="15" thickBot="1" x14ac:dyDescent="0.25">
      <c r="A10" s="279" t="s">
        <v>0</v>
      </c>
      <c r="B10" s="280" t="s">
        <v>256</v>
      </c>
      <c r="C10" s="281" t="s">
        <v>257</v>
      </c>
      <c r="D10" s="281" t="s">
        <v>258</v>
      </c>
      <c r="E10" s="282" t="s">
        <v>259</v>
      </c>
      <c r="F10" s="282" t="s">
        <v>260</v>
      </c>
      <c r="G10" s="282">
        <v>1</v>
      </c>
      <c r="H10" s="282">
        <v>2</v>
      </c>
      <c r="I10" s="283">
        <v>3</v>
      </c>
      <c r="J10" s="283">
        <v>4</v>
      </c>
      <c r="K10" s="282">
        <v>5</v>
      </c>
      <c r="L10" s="282">
        <v>6</v>
      </c>
    </row>
    <row r="11" spans="1:12" ht="24.75" customHeight="1" x14ac:dyDescent="0.25">
      <c r="A11" s="284" t="s">
        <v>261</v>
      </c>
      <c r="B11" s="285" t="s">
        <v>262</v>
      </c>
      <c r="C11" s="286"/>
      <c r="D11" s="287"/>
      <c r="E11" s="288"/>
      <c r="F11" s="289" t="s">
        <v>199</v>
      </c>
      <c r="G11" s="290">
        <f>SUM(G12+G20+G21+G79)</f>
        <v>49799430</v>
      </c>
      <c r="H11" s="290">
        <f>SUM(H12+H20+H21+H79)</f>
        <v>26348264</v>
      </c>
      <c r="I11" s="291">
        <f>SUM(I12+I20+I21+I79)</f>
        <v>3059592</v>
      </c>
      <c r="J11" s="291">
        <f>SUM(J12+J20+J21+J79)</f>
        <v>23311320</v>
      </c>
      <c r="K11" s="292">
        <f t="shared" ref="K11:L17" si="0">SUM($J11/G11)*100</f>
        <v>46.810415299934157</v>
      </c>
      <c r="L11" s="292">
        <f t="shared" si="0"/>
        <v>88.473836454652186</v>
      </c>
    </row>
    <row r="12" spans="1:12" ht="18.95" customHeight="1" x14ac:dyDescent="0.25">
      <c r="A12" s="293" t="s">
        <v>261</v>
      </c>
      <c r="B12" s="294"/>
      <c r="C12" s="295" t="s">
        <v>263</v>
      </c>
      <c r="D12" s="295"/>
      <c r="E12" s="296"/>
      <c r="F12" s="297" t="s">
        <v>264</v>
      </c>
      <c r="G12" s="298">
        <f>SUM(G13+G14+G16+G17+G18+G19)</f>
        <v>15736522</v>
      </c>
      <c r="H12" s="298">
        <f>SUM(H13+H14+H16+H17+H18+H19)</f>
        <v>8063261</v>
      </c>
      <c r="I12" s="298">
        <f>SUM(I13+I14+I16+I17+I18+I19)</f>
        <v>1205365</v>
      </c>
      <c r="J12" s="298">
        <f>SUM(J13+J14+J16+J17+J18+J19)</f>
        <v>7324642</v>
      </c>
      <c r="K12" s="299">
        <f t="shared" si="0"/>
        <v>46.5454946143754</v>
      </c>
      <c r="L12" s="299">
        <f t="shared" si="0"/>
        <v>90.83969872735112</v>
      </c>
    </row>
    <row r="13" spans="1:12" ht="18.95" customHeight="1" x14ac:dyDescent="0.25">
      <c r="A13" s="300" t="s">
        <v>261</v>
      </c>
      <c r="B13" s="294"/>
      <c r="C13" s="295"/>
      <c r="D13" s="301" t="s">
        <v>265</v>
      </c>
      <c r="E13" s="302"/>
      <c r="F13" s="303" t="s">
        <v>266</v>
      </c>
      <c r="G13" s="304">
        <v>15072318</v>
      </c>
      <c r="H13" s="304">
        <v>7700448</v>
      </c>
      <c r="I13" s="304">
        <v>1160233</v>
      </c>
      <c r="J13" s="304">
        <v>7007476</v>
      </c>
      <c r="K13" s="305">
        <f t="shared" si="0"/>
        <v>46.492357711667175</v>
      </c>
      <c r="L13" s="305">
        <f t="shared" si="0"/>
        <v>91.000887221107135</v>
      </c>
    </row>
    <row r="14" spans="1:12" ht="18.95" customHeight="1" x14ac:dyDescent="0.25">
      <c r="A14" s="300" t="s">
        <v>261</v>
      </c>
      <c r="B14" s="294"/>
      <c r="C14" s="295"/>
      <c r="D14" s="301" t="s">
        <v>267</v>
      </c>
      <c r="E14" s="302"/>
      <c r="F14" s="303" t="s">
        <v>268</v>
      </c>
      <c r="G14" s="304">
        <f>SUM(G15:G15)</f>
        <v>300883</v>
      </c>
      <c r="H14" s="304">
        <f>SUM(H15:H15)</f>
        <v>153661</v>
      </c>
      <c r="I14" s="304">
        <f>SUM(I15:I15)</f>
        <v>9251</v>
      </c>
      <c r="J14" s="304">
        <f>SUM(J15:J15)</f>
        <v>168115</v>
      </c>
      <c r="K14" s="305">
        <f t="shared" si="0"/>
        <v>55.873877886088607</v>
      </c>
      <c r="L14" s="305">
        <f t="shared" si="0"/>
        <v>109.40642062722486</v>
      </c>
    </row>
    <row r="15" spans="1:12" ht="18.95" customHeight="1" x14ac:dyDescent="0.2">
      <c r="A15" s="306" t="s">
        <v>261</v>
      </c>
      <c r="B15" s="307"/>
      <c r="C15" s="308"/>
      <c r="D15" s="309"/>
      <c r="E15" s="310" t="s">
        <v>269</v>
      </c>
      <c r="F15" s="311" t="s">
        <v>270</v>
      </c>
      <c r="G15" s="312">
        <v>300883</v>
      </c>
      <c r="H15" s="312">
        <v>153661</v>
      </c>
      <c r="I15" s="313">
        <v>9251</v>
      </c>
      <c r="J15" s="313">
        <v>168115</v>
      </c>
      <c r="K15" s="314">
        <f t="shared" si="0"/>
        <v>55.873877886088607</v>
      </c>
      <c r="L15" s="314">
        <f t="shared" si="0"/>
        <v>109.40642062722486</v>
      </c>
    </row>
    <row r="16" spans="1:12" ht="18.95" customHeight="1" x14ac:dyDescent="0.25">
      <c r="A16" s="300" t="s">
        <v>261</v>
      </c>
      <c r="B16" s="294"/>
      <c r="C16" s="295"/>
      <c r="D16" s="301" t="s">
        <v>271</v>
      </c>
      <c r="E16" s="302"/>
      <c r="F16" s="303" t="s">
        <v>272</v>
      </c>
      <c r="G16" s="304">
        <v>350</v>
      </c>
      <c r="H16" s="304">
        <v>176</v>
      </c>
      <c r="I16" s="304">
        <v>20</v>
      </c>
      <c r="J16" s="304">
        <v>147</v>
      </c>
      <c r="K16" s="305">
        <f t="shared" si="0"/>
        <v>42</v>
      </c>
      <c r="L16" s="305">
        <f t="shared" si="0"/>
        <v>83.522727272727266</v>
      </c>
    </row>
    <row r="17" spans="1:12" ht="18.95" customHeight="1" x14ac:dyDescent="0.25">
      <c r="A17" s="300" t="s">
        <v>261</v>
      </c>
      <c r="B17" s="294"/>
      <c r="C17" s="295"/>
      <c r="D17" s="301" t="s">
        <v>273</v>
      </c>
      <c r="E17" s="302"/>
      <c r="F17" s="303" t="s">
        <v>274</v>
      </c>
      <c r="G17" s="304">
        <v>362971</v>
      </c>
      <c r="H17" s="304">
        <v>208976</v>
      </c>
      <c r="I17" s="304">
        <v>35861</v>
      </c>
      <c r="J17" s="304">
        <v>148904</v>
      </c>
      <c r="K17" s="305">
        <f t="shared" si="0"/>
        <v>41.023663047461092</v>
      </c>
      <c r="L17" s="305">
        <f t="shared" si="0"/>
        <v>71.254115305106808</v>
      </c>
    </row>
    <row r="18" spans="1:12" ht="18.95" hidden="1" customHeight="1" x14ac:dyDescent="0.25">
      <c r="A18" s="300"/>
      <c r="B18" s="294"/>
      <c r="C18" s="295"/>
      <c r="D18" s="301" t="s">
        <v>275</v>
      </c>
      <c r="E18" s="302"/>
      <c r="F18" s="303" t="s">
        <v>276</v>
      </c>
      <c r="G18" s="304">
        <v>0</v>
      </c>
      <c r="H18" s="304">
        <v>0</v>
      </c>
      <c r="I18" s="304">
        <v>0</v>
      </c>
      <c r="J18" s="304">
        <v>0</v>
      </c>
      <c r="K18" s="305">
        <v>0</v>
      </c>
      <c r="L18" s="305">
        <v>0</v>
      </c>
    </row>
    <row r="19" spans="1:12" ht="18.95" hidden="1" customHeight="1" x14ac:dyDescent="0.25">
      <c r="A19" s="300"/>
      <c r="B19" s="294"/>
      <c r="C19" s="295"/>
      <c r="D19" s="301" t="s">
        <v>277</v>
      </c>
      <c r="E19" s="302"/>
      <c r="F19" s="303" t="s">
        <v>278</v>
      </c>
      <c r="G19" s="304">
        <v>0</v>
      </c>
      <c r="H19" s="304">
        <v>0</v>
      </c>
      <c r="I19" s="304">
        <v>0</v>
      </c>
      <c r="J19" s="304">
        <v>0</v>
      </c>
      <c r="K19" s="305">
        <v>0</v>
      </c>
      <c r="L19" s="305">
        <v>0</v>
      </c>
    </row>
    <row r="20" spans="1:12" ht="18.95" customHeight="1" x14ac:dyDescent="0.25">
      <c r="A20" s="293" t="s">
        <v>261</v>
      </c>
      <c r="B20" s="315"/>
      <c r="C20" s="316" t="s">
        <v>279</v>
      </c>
      <c r="D20" s="316"/>
      <c r="E20" s="317"/>
      <c r="F20" s="318" t="s">
        <v>280</v>
      </c>
      <c r="G20" s="320">
        <v>5962532</v>
      </c>
      <c r="H20" s="320">
        <v>3182225</v>
      </c>
      <c r="I20" s="321">
        <v>463187</v>
      </c>
      <c r="J20" s="321">
        <v>2888262</v>
      </c>
      <c r="K20" s="299">
        <f t="shared" ref="K20:L56" si="1">SUM($J20/G20)*100</f>
        <v>48.440192857665167</v>
      </c>
      <c r="L20" s="299">
        <f t="shared" si="1"/>
        <v>90.762343957451151</v>
      </c>
    </row>
    <row r="21" spans="1:12" ht="18.95" customHeight="1" x14ac:dyDescent="0.25">
      <c r="A21" s="293" t="s">
        <v>261</v>
      </c>
      <c r="B21" s="315"/>
      <c r="C21" s="329" t="s">
        <v>303</v>
      </c>
      <c r="D21" s="316"/>
      <c r="E21" s="330"/>
      <c r="F21" s="318" t="s">
        <v>304</v>
      </c>
      <c r="G21" s="331">
        <f>SUM(G22+G26+G31+G42+G54+G48+G58)</f>
        <v>27241186</v>
      </c>
      <c r="H21" s="331">
        <f>SUM(H22+H26+H31+H42+H54+H48+H58)</f>
        <v>14278988</v>
      </c>
      <c r="I21" s="332">
        <f>SUM(I22+I26+I31+I42+I54+I48+I58)</f>
        <v>1341374</v>
      </c>
      <c r="J21" s="332">
        <f>SUM(J22+J26+J31+J42+J54+J48+J58)</f>
        <v>12263623</v>
      </c>
      <c r="K21" s="299">
        <f t="shared" si="1"/>
        <v>45.018682373080232</v>
      </c>
      <c r="L21" s="299">
        <f t="shared" si="1"/>
        <v>85.885799469822359</v>
      </c>
    </row>
    <row r="22" spans="1:12" ht="18.95" customHeight="1" x14ac:dyDescent="0.2">
      <c r="A22" s="300" t="s">
        <v>261</v>
      </c>
      <c r="B22" s="333"/>
      <c r="C22" s="334"/>
      <c r="D22" s="301" t="s">
        <v>305</v>
      </c>
      <c r="E22" s="335"/>
      <c r="F22" s="303" t="s">
        <v>306</v>
      </c>
      <c r="G22" s="336">
        <f>SUM(G23:G25)</f>
        <v>129400</v>
      </c>
      <c r="H22" s="336">
        <f>SUM(H23:H25)</f>
        <v>61325</v>
      </c>
      <c r="I22" s="336">
        <f>SUM(I23:I25)</f>
        <v>9891</v>
      </c>
      <c r="J22" s="336">
        <f>SUM(J23:J25)</f>
        <v>37655</v>
      </c>
      <c r="K22" s="305">
        <f t="shared" si="1"/>
        <v>29.099690880989183</v>
      </c>
      <c r="L22" s="305">
        <f t="shared" si="1"/>
        <v>61.402364451691803</v>
      </c>
    </row>
    <row r="23" spans="1:12" ht="18.95" customHeight="1" x14ac:dyDescent="0.2">
      <c r="A23" s="306" t="s">
        <v>261</v>
      </c>
      <c r="B23" s="333"/>
      <c r="C23" s="337"/>
      <c r="D23" s="338"/>
      <c r="E23" s="339">
        <v>631001</v>
      </c>
      <c r="F23" s="340" t="s">
        <v>307</v>
      </c>
      <c r="G23" s="341">
        <v>68400</v>
      </c>
      <c r="H23" s="341">
        <v>35920</v>
      </c>
      <c r="I23" s="341">
        <v>4280</v>
      </c>
      <c r="J23" s="341">
        <v>18925</v>
      </c>
      <c r="K23" s="314">
        <f t="shared" si="1"/>
        <v>27.668128654970758</v>
      </c>
      <c r="L23" s="314">
        <f t="shared" si="1"/>
        <v>52.68652561247216</v>
      </c>
    </row>
    <row r="24" spans="1:12" ht="18.95" customHeight="1" x14ac:dyDescent="0.2">
      <c r="A24" s="306" t="s">
        <v>261</v>
      </c>
      <c r="B24" s="333"/>
      <c r="C24" s="337"/>
      <c r="D24" s="338"/>
      <c r="E24" s="339">
        <v>631002</v>
      </c>
      <c r="F24" s="340" t="s">
        <v>308</v>
      </c>
      <c r="G24" s="341">
        <v>60000</v>
      </c>
      <c r="H24" s="341">
        <v>25000</v>
      </c>
      <c r="I24" s="341">
        <v>5533</v>
      </c>
      <c r="J24" s="341">
        <v>18461</v>
      </c>
      <c r="K24" s="314">
        <f t="shared" si="1"/>
        <v>30.768333333333331</v>
      </c>
      <c r="L24" s="314">
        <f t="shared" si="1"/>
        <v>73.843999999999994</v>
      </c>
    </row>
    <row r="25" spans="1:12" ht="18.95" customHeight="1" x14ac:dyDescent="0.2">
      <c r="A25" s="306" t="s">
        <v>261</v>
      </c>
      <c r="B25" s="333"/>
      <c r="C25" s="337"/>
      <c r="D25" s="338"/>
      <c r="E25" s="339">
        <v>631004</v>
      </c>
      <c r="F25" s="340" t="s">
        <v>309</v>
      </c>
      <c r="G25" s="341">
        <v>1000</v>
      </c>
      <c r="H25" s="341">
        <v>405</v>
      </c>
      <c r="I25" s="341">
        <v>78</v>
      </c>
      <c r="J25" s="341">
        <v>269</v>
      </c>
      <c r="K25" s="314">
        <f t="shared" si="1"/>
        <v>26.900000000000002</v>
      </c>
      <c r="L25" s="314">
        <f t="shared" si="1"/>
        <v>66.419753086419746</v>
      </c>
    </row>
    <row r="26" spans="1:12" ht="18.95" customHeight="1" x14ac:dyDescent="0.2">
      <c r="A26" s="300" t="s">
        <v>261</v>
      </c>
      <c r="B26" s="333"/>
      <c r="C26" s="334"/>
      <c r="D26" s="301" t="s">
        <v>310</v>
      </c>
      <c r="E26" s="335"/>
      <c r="F26" s="303" t="s">
        <v>311</v>
      </c>
      <c r="G26" s="336">
        <f>SUM(G27:G30)</f>
        <v>10760693</v>
      </c>
      <c r="H26" s="336">
        <f>SUM(H27:H30)</f>
        <v>5296676</v>
      </c>
      <c r="I26" s="336">
        <f>SUM(I27:I30)</f>
        <v>558854</v>
      </c>
      <c r="J26" s="336">
        <f>SUM(J27:J30)</f>
        <v>4498406</v>
      </c>
      <c r="K26" s="305">
        <f t="shared" si="1"/>
        <v>41.80405481319837</v>
      </c>
      <c r="L26" s="305">
        <f t="shared" si="1"/>
        <v>84.928849716312655</v>
      </c>
    </row>
    <row r="27" spans="1:12" ht="18.95" customHeight="1" x14ac:dyDescent="0.2">
      <c r="A27" s="306" t="s">
        <v>261</v>
      </c>
      <c r="B27" s="333"/>
      <c r="C27" s="334"/>
      <c r="D27" s="342"/>
      <c r="E27" s="343">
        <v>632001</v>
      </c>
      <c r="F27" s="344" t="s">
        <v>312</v>
      </c>
      <c r="G27" s="341">
        <v>672710</v>
      </c>
      <c r="H27" s="341">
        <v>340180</v>
      </c>
      <c r="I27" s="341">
        <v>38421</v>
      </c>
      <c r="J27" s="341">
        <v>323219</v>
      </c>
      <c r="K27" s="314">
        <f t="shared" si="1"/>
        <v>48.047301214490638</v>
      </c>
      <c r="L27" s="314">
        <f t="shared" si="1"/>
        <v>95.014110176965133</v>
      </c>
    </row>
    <row r="28" spans="1:12" ht="18.95" customHeight="1" x14ac:dyDescent="0.2">
      <c r="A28" s="306" t="s">
        <v>261</v>
      </c>
      <c r="B28" s="333"/>
      <c r="C28" s="334"/>
      <c r="D28" s="342"/>
      <c r="E28" s="343">
        <v>632002</v>
      </c>
      <c r="F28" s="344" t="s">
        <v>313</v>
      </c>
      <c r="G28" s="341">
        <v>62690</v>
      </c>
      <c r="H28" s="341">
        <v>30740</v>
      </c>
      <c r="I28" s="341">
        <v>3884</v>
      </c>
      <c r="J28" s="341">
        <v>22066</v>
      </c>
      <c r="K28" s="314">
        <f t="shared" si="1"/>
        <v>35.198596267347263</v>
      </c>
      <c r="L28" s="314">
        <f t="shared" si="1"/>
        <v>71.782693558880936</v>
      </c>
    </row>
    <row r="29" spans="1:12" ht="18.95" customHeight="1" x14ac:dyDescent="0.2">
      <c r="A29" s="306" t="s">
        <v>261</v>
      </c>
      <c r="B29" s="333"/>
      <c r="C29" s="334"/>
      <c r="D29" s="342"/>
      <c r="E29" s="343">
        <v>632003</v>
      </c>
      <c r="F29" s="345" t="s">
        <v>314</v>
      </c>
      <c r="G29" s="341">
        <v>8118933</v>
      </c>
      <c r="H29" s="341">
        <v>3967996</v>
      </c>
      <c r="I29" s="341">
        <v>512199</v>
      </c>
      <c r="J29" s="341">
        <v>3525923</v>
      </c>
      <c r="K29" s="314">
        <f t="shared" si="1"/>
        <v>43.428403707728592</v>
      </c>
      <c r="L29" s="314">
        <f t="shared" si="1"/>
        <v>88.859036148221932</v>
      </c>
    </row>
    <row r="30" spans="1:12" ht="18.95" customHeight="1" x14ac:dyDescent="0.2">
      <c r="A30" s="306" t="s">
        <v>261</v>
      </c>
      <c r="B30" s="333"/>
      <c r="C30" s="334"/>
      <c r="D30" s="342"/>
      <c r="E30" s="343">
        <v>632004</v>
      </c>
      <c r="F30" s="345" t="s">
        <v>315</v>
      </c>
      <c r="G30" s="341">
        <v>1906360</v>
      </c>
      <c r="H30" s="341">
        <v>957760</v>
      </c>
      <c r="I30" s="341">
        <v>4350</v>
      </c>
      <c r="J30" s="341">
        <v>627198</v>
      </c>
      <c r="K30" s="314">
        <f t="shared" si="1"/>
        <v>32.900291655301203</v>
      </c>
      <c r="L30" s="314">
        <f t="shared" si="1"/>
        <v>65.485925492816577</v>
      </c>
    </row>
    <row r="31" spans="1:12" ht="18.95" customHeight="1" x14ac:dyDescent="0.2">
      <c r="A31" s="300" t="s">
        <v>261</v>
      </c>
      <c r="B31" s="333"/>
      <c r="C31" s="334"/>
      <c r="D31" s="301" t="s">
        <v>316</v>
      </c>
      <c r="E31" s="335"/>
      <c r="F31" s="303" t="s">
        <v>317</v>
      </c>
      <c r="G31" s="336">
        <f>SUM(G32:G41)</f>
        <v>1294220</v>
      </c>
      <c r="H31" s="336">
        <f>SUM(H32:H41)</f>
        <v>418311</v>
      </c>
      <c r="I31" s="336">
        <f>SUM(I32:I41)</f>
        <v>52044</v>
      </c>
      <c r="J31" s="336">
        <f>SUM(J32:J41)</f>
        <v>283619</v>
      </c>
      <c r="K31" s="305">
        <f t="shared" si="1"/>
        <v>21.914280416003461</v>
      </c>
      <c r="L31" s="305">
        <f t="shared" si="1"/>
        <v>67.800990172383706</v>
      </c>
    </row>
    <row r="32" spans="1:12" ht="18.95" customHeight="1" x14ac:dyDescent="0.2">
      <c r="A32" s="306" t="s">
        <v>261</v>
      </c>
      <c r="B32" s="333"/>
      <c r="C32" s="334"/>
      <c r="D32" s="346"/>
      <c r="E32" s="347" t="s">
        <v>318</v>
      </c>
      <c r="F32" s="348" t="s">
        <v>319</v>
      </c>
      <c r="G32" s="313">
        <v>133000</v>
      </c>
      <c r="H32" s="313">
        <v>64784</v>
      </c>
      <c r="I32" s="313">
        <v>2736</v>
      </c>
      <c r="J32" s="313">
        <v>10180</v>
      </c>
      <c r="K32" s="314">
        <f t="shared" si="1"/>
        <v>7.6541353383458643</v>
      </c>
      <c r="L32" s="314">
        <f t="shared" si="1"/>
        <v>15.713756483082243</v>
      </c>
    </row>
    <row r="33" spans="1:12" ht="18.95" customHeight="1" x14ac:dyDescent="0.2">
      <c r="A33" s="306" t="s">
        <v>261</v>
      </c>
      <c r="B33" s="333"/>
      <c r="C33" s="334"/>
      <c r="D33" s="346"/>
      <c r="E33" s="347" t="s">
        <v>320</v>
      </c>
      <c r="F33" s="348" t="s">
        <v>321</v>
      </c>
      <c r="G33" s="313">
        <v>338800</v>
      </c>
      <c r="H33" s="313">
        <v>10000</v>
      </c>
      <c r="I33" s="313">
        <v>8190</v>
      </c>
      <c r="J33" s="313">
        <v>19674</v>
      </c>
      <c r="K33" s="314">
        <f t="shared" si="1"/>
        <v>5.8069657615112158</v>
      </c>
      <c r="L33" s="314">
        <f t="shared" si="1"/>
        <v>196.74</v>
      </c>
    </row>
    <row r="34" spans="1:12" ht="18.95" customHeight="1" x14ac:dyDescent="0.2">
      <c r="A34" s="306" t="s">
        <v>261</v>
      </c>
      <c r="B34" s="333"/>
      <c r="C34" s="334"/>
      <c r="D34" s="346"/>
      <c r="E34" s="347" t="s">
        <v>322</v>
      </c>
      <c r="F34" s="348" t="s">
        <v>323</v>
      </c>
      <c r="G34" s="313">
        <v>36200</v>
      </c>
      <c r="H34" s="313">
        <v>4000</v>
      </c>
      <c r="I34" s="313">
        <v>0</v>
      </c>
      <c r="J34" s="313">
        <v>19</v>
      </c>
      <c r="K34" s="314">
        <f t="shared" si="1"/>
        <v>5.2486187845303865E-2</v>
      </c>
      <c r="L34" s="314">
        <f t="shared" si="1"/>
        <v>0.47499999999999998</v>
      </c>
    </row>
    <row r="35" spans="1:12" ht="18.95" customHeight="1" x14ac:dyDescent="0.2">
      <c r="A35" s="306" t="s">
        <v>261</v>
      </c>
      <c r="B35" s="333"/>
      <c r="C35" s="334"/>
      <c r="D35" s="346"/>
      <c r="E35" s="347" t="s">
        <v>324</v>
      </c>
      <c r="F35" s="348" t="s">
        <v>325</v>
      </c>
      <c r="G35" s="313">
        <v>9307</v>
      </c>
      <c r="H35" s="313">
        <v>4677</v>
      </c>
      <c r="I35" s="313">
        <v>605</v>
      </c>
      <c r="J35" s="313">
        <v>1291</v>
      </c>
      <c r="K35" s="314">
        <f t="shared" si="1"/>
        <v>13.871279681959814</v>
      </c>
      <c r="L35" s="314">
        <f t="shared" si="1"/>
        <v>27.603164421637803</v>
      </c>
    </row>
    <row r="36" spans="1:12" ht="18.95" customHeight="1" x14ac:dyDescent="0.2">
      <c r="A36" s="306" t="s">
        <v>261</v>
      </c>
      <c r="B36" s="333"/>
      <c r="C36" s="334"/>
      <c r="D36" s="346"/>
      <c r="E36" s="347" t="s">
        <v>326</v>
      </c>
      <c r="F36" s="348" t="s">
        <v>327</v>
      </c>
      <c r="G36" s="313">
        <v>521288</v>
      </c>
      <c r="H36" s="313">
        <v>228832</v>
      </c>
      <c r="I36" s="313">
        <v>38127</v>
      </c>
      <c r="J36" s="313">
        <v>232960</v>
      </c>
      <c r="K36" s="314">
        <f t="shared" si="1"/>
        <v>44.689308021669405</v>
      </c>
      <c r="L36" s="314">
        <f t="shared" si="1"/>
        <v>101.80394350440498</v>
      </c>
    </row>
    <row r="37" spans="1:12" ht="18.95" customHeight="1" x14ac:dyDescent="0.2">
      <c r="A37" s="306" t="s">
        <v>261</v>
      </c>
      <c r="B37" s="333"/>
      <c r="C37" s="334"/>
      <c r="D37" s="346"/>
      <c r="E37" s="347" t="s">
        <v>328</v>
      </c>
      <c r="F37" s="348" t="s">
        <v>329</v>
      </c>
      <c r="G37" s="313">
        <v>86000</v>
      </c>
      <c r="H37" s="313">
        <v>42480</v>
      </c>
      <c r="I37" s="313">
        <v>360</v>
      </c>
      <c r="J37" s="313">
        <v>8333</v>
      </c>
      <c r="K37" s="314">
        <f t="shared" si="1"/>
        <v>9.6895348837209312</v>
      </c>
      <c r="L37" s="314">
        <f t="shared" si="1"/>
        <v>19.616290018832391</v>
      </c>
    </row>
    <row r="38" spans="1:12" ht="18.95" customHeight="1" x14ac:dyDescent="0.2">
      <c r="A38" s="306" t="s">
        <v>261</v>
      </c>
      <c r="B38" s="333"/>
      <c r="C38" s="334"/>
      <c r="D38" s="346"/>
      <c r="E38" s="347" t="s">
        <v>330</v>
      </c>
      <c r="F38" s="348" t="s">
        <v>331</v>
      </c>
      <c r="G38" s="313">
        <v>31120</v>
      </c>
      <c r="H38" s="313">
        <v>16298</v>
      </c>
      <c r="I38" s="313">
        <v>382</v>
      </c>
      <c r="J38" s="313">
        <v>1648</v>
      </c>
      <c r="K38" s="314">
        <f t="shared" si="1"/>
        <v>5.2956298200514142</v>
      </c>
      <c r="L38" s="314">
        <f t="shared" si="1"/>
        <v>10.111670143575898</v>
      </c>
    </row>
    <row r="39" spans="1:12" ht="18.95" customHeight="1" x14ac:dyDescent="0.2">
      <c r="A39" s="306" t="s">
        <v>261</v>
      </c>
      <c r="B39" s="333"/>
      <c r="C39" s="334"/>
      <c r="D39" s="346"/>
      <c r="E39" s="347" t="s">
        <v>332</v>
      </c>
      <c r="F39" s="348" t="s">
        <v>333</v>
      </c>
      <c r="G39" s="313">
        <v>95305</v>
      </c>
      <c r="H39" s="313">
        <v>38800</v>
      </c>
      <c r="I39" s="313">
        <v>0</v>
      </c>
      <c r="J39" s="313">
        <v>0</v>
      </c>
      <c r="K39" s="314">
        <f t="shared" si="1"/>
        <v>0</v>
      </c>
      <c r="L39" s="314">
        <f t="shared" si="1"/>
        <v>0</v>
      </c>
    </row>
    <row r="40" spans="1:12" ht="18.95" customHeight="1" x14ac:dyDescent="0.2">
      <c r="A40" s="306" t="s">
        <v>261</v>
      </c>
      <c r="B40" s="333"/>
      <c r="C40" s="334"/>
      <c r="D40" s="346"/>
      <c r="E40" s="347" t="s">
        <v>334</v>
      </c>
      <c r="F40" s="348" t="s">
        <v>335</v>
      </c>
      <c r="G40" s="313">
        <v>21200</v>
      </c>
      <c r="H40" s="313">
        <v>40</v>
      </c>
      <c r="I40" s="313">
        <v>0</v>
      </c>
      <c r="J40" s="313">
        <v>0</v>
      </c>
      <c r="K40" s="314">
        <f t="shared" si="1"/>
        <v>0</v>
      </c>
      <c r="L40" s="314">
        <v>0</v>
      </c>
    </row>
    <row r="41" spans="1:12" ht="18.95" customHeight="1" x14ac:dyDescent="0.2">
      <c r="A41" s="306" t="s">
        <v>261</v>
      </c>
      <c r="B41" s="333"/>
      <c r="C41" s="334"/>
      <c r="D41" s="346"/>
      <c r="E41" s="347" t="s">
        <v>336</v>
      </c>
      <c r="F41" s="348" t="s">
        <v>337</v>
      </c>
      <c r="G41" s="313">
        <v>22000</v>
      </c>
      <c r="H41" s="313">
        <v>8400</v>
      </c>
      <c r="I41" s="313">
        <v>1644</v>
      </c>
      <c r="J41" s="313">
        <v>9514</v>
      </c>
      <c r="K41" s="314">
        <f t="shared" si="1"/>
        <v>43.24545454545455</v>
      </c>
      <c r="L41" s="314">
        <f t="shared" si="1"/>
        <v>113.26190476190476</v>
      </c>
    </row>
    <row r="42" spans="1:12" ht="18.95" customHeight="1" x14ac:dyDescent="0.2">
      <c r="A42" s="300" t="s">
        <v>261</v>
      </c>
      <c r="B42" s="333"/>
      <c r="C42" s="334"/>
      <c r="D42" s="301" t="s">
        <v>338</v>
      </c>
      <c r="E42" s="335"/>
      <c r="F42" s="303" t="s">
        <v>339</v>
      </c>
      <c r="G42" s="336">
        <f>SUM(G43:G47)</f>
        <v>215629</v>
      </c>
      <c r="H42" s="336">
        <f>SUM(H43:H47)</f>
        <v>107227</v>
      </c>
      <c r="I42" s="336">
        <f>SUM(I43:I47)</f>
        <v>14612</v>
      </c>
      <c r="J42" s="336">
        <f>SUM(J43:J47)</f>
        <v>59617</v>
      </c>
      <c r="K42" s="305">
        <f t="shared" si="1"/>
        <v>27.647950878592397</v>
      </c>
      <c r="L42" s="305">
        <f t="shared" si="1"/>
        <v>55.59886968767195</v>
      </c>
    </row>
    <row r="43" spans="1:12" ht="18.95" customHeight="1" x14ac:dyDescent="0.2">
      <c r="A43" s="306" t="s">
        <v>261</v>
      </c>
      <c r="B43" s="333"/>
      <c r="C43" s="334"/>
      <c r="D43" s="342"/>
      <c r="E43" s="343">
        <v>634001</v>
      </c>
      <c r="F43" s="349" t="s">
        <v>340</v>
      </c>
      <c r="G43" s="341">
        <v>71494</v>
      </c>
      <c r="H43" s="341">
        <v>36415</v>
      </c>
      <c r="I43" s="341">
        <v>7637</v>
      </c>
      <c r="J43" s="341">
        <v>30390</v>
      </c>
      <c r="K43" s="314">
        <f t="shared" si="1"/>
        <v>42.5070635298067</v>
      </c>
      <c r="L43" s="314">
        <f t="shared" si="1"/>
        <v>83.454620348757373</v>
      </c>
    </row>
    <row r="44" spans="1:12" ht="18.95" customHeight="1" x14ac:dyDescent="0.2">
      <c r="A44" s="306" t="s">
        <v>261</v>
      </c>
      <c r="B44" s="333"/>
      <c r="C44" s="334"/>
      <c r="D44" s="342"/>
      <c r="E44" s="343">
        <v>634002</v>
      </c>
      <c r="F44" s="349" t="s">
        <v>341</v>
      </c>
      <c r="G44" s="341">
        <v>45779</v>
      </c>
      <c r="H44" s="341">
        <v>22456</v>
      </c>
      <c r="I44" s="341">
        <v>1137</v>
      </c>
      <c r="J44" s="341">
        <v>9482</v>
      </c>
      <c r="K44" s="314">
        <f t="shared" si="1"/>
        <v>20.712553791039561</v>
      </c>
      <c r="L44" s="314">
        <f t="shared" si="1"/>
        <v>42.224795154969719</v>
      </c>
    </row>
    <row r="45" spans="1:12" ht="18.95" customHeight="1" x14ac:dyDescent="0.2">
      <c r="A45" s="306" t="s">
        <v>261</v>
      </c>
      <c r="B45" s="333"/>
      <c r="C45" s="334"/>
      <c r="D45" s="350"/>
      <c r="E45" s="351" t="s">
        <v>342</v>
      </c>
      <c r="F45" s="348" t="s">
        <v>343</v>
      </c>
      <c r="G45" s="341">
        <v>4156</v>
      </c>
      <c r="H45" s="341">
        <v>4156</v>
      </c>
      <c r="I45" s="341">
        <v>0</v>
      </c>
      <c r="J45" s="341">
        <v>0</v>
      </c>
      <c r="K45" s="314">
        <f t="shared" si="1"/>
        <v>0</v>
      </c>
      <c r="L45" s="314">
        <f t="shared" si="1"/>
        <v>0</v>
      </c>
    </row>
    <row r="46" spans="1:12" ht="18.95" customHeight="1" x14ac:dyDescent="0.2">
      <c r="A46" s="306" t="s">
        <v>261</v>
      </c>
      <c r="B46" s="333"/>
      <c r="C46" s="334"/>
      <c r="D46" s="350"/>
      <c r="E46" s="343">
        <v>634004</v>
      </c>
      <c r="F46" s="352" t="s">
        <v>344</v>
      </c>
      <c r="G46" s="341">
        <v>92500</v>
      </c>
      <c r="H46" s="341">
        <v>42500</v>
      </c>
      <c r="I46" s="341">
        <v>5777</v>
      </c>
      <c r="J46" s="341">
        <v>18302</v>
      </c>
      <c r="K46" s="314">
        <f t="shared" si="1"/>
        <v>19.785945945945947</v>
      </c>
      <c r="L46" s="314">
        <f t="shared" si="1"/>
        <v>43.063529411764705</v>
      </c>
    </row>
    <row r="47" spans="1:12" ht="18.95" customHeight="1" x14ac:dyDescent="0.2">
      <c r="A47" s="306" t="s">
        <v>261</v>
      </c>
      <c r="B47" s="333"/>
      <c r="C47" s="334"/>
      <c r="D47" s="350"/>
      <c r="E47" s="343">
        <v>634005</v>
      </c>
      <c r="F47" s="352" t="s">
        <v>345</v>
      </c>
      <c r="G47" s="341">
        <v>1700</v>
      </c>
      <c r="H47" s="341">
        <v>1700</v>
      </c>
      <c r="I47" s="341">
        <v>61</v>
      </c>
      <c r="J47" s="341">
        <v>1443</v>
      </c>
      <c r="K47" s="314">
        <f t="shared" si="1"/>
        <v>84.882352941176478</v>
      </c>
      <c r="L47" s="314">
        <f t="shared" si="1"/>
        <v>84.882352941176478</v>
      </c>
    </row>
    <row r="48" spans="1:12" ht="18.95" customHeight="1" x14ac:dyDescent="0.2">
      <c r="A48" s="300" t="s">
        <v>261</v>
      </c>
      <c r="B48" s="333"/>
      <c r="C48" s="334"/>
      <c r="D48" s="301" t="s">
        <v>346</v>
      </c>
      <c r="E48" s="353"/>
      <c r="F48" s="303" t="s">
        <v>347</v>
      </c>
      <c r="G48" s="336">
        <f>SUM(G49:G53)</f>
        <v>10716604</v>
      </c>
      <c r="H48" s="336">
        <f>SUM(H49:H53)</f>
        <v>6453734</v>
      </c>
      <c r="I48" s="336">
        <f>SUM(I49:I53)</f>
        <v>360946</v>
      </c>
      <c r="J48" s="336">
        <f>SUM(J49:J53)</f>
        <v>5648251</v>
      </c>
      <c r="K48" s="305">
        <f t="shared" si="1"/>
        <v>52.705605245840935</v>
      </c>
      <c r="L48" s="305">
        <f t="shared" si="1"/>
        <v>87.519116839956524</v>
      </c>
    </row>
    <row r="49" spans="1:12" ht="18.95" customHeight="1" x14ac:dyDescent="0.2">
      <c r="A49" s="306" t="s">
        <v>261</v>
      </c>
      <c r="B49" s="333"/>
      <c r="C49" s="334"/>
      <c r="D49" s="342"/>
      <c r="E49" s="343">
        <v>635001</v>
      </c>
      <c r="F49" s="352" t="s">
        <v>348</v>
      </c>
      <c r="G49" s="341">
        <v>33000</v>
      </c>
      <c r="H49" s="341">
        <v>16500</v>
      </c>
      <c r="I49" s="341">
        <v>134</v>
      </c>
      <c r="J49" s="341">
        <v>2672</v>
      </c>
      <c r="K49" s="354">
        <f t="shared" si="1"/>
        <v>8.0969696969696976</v>
      </c>
      <c r="L49" s="354">
        <f t="shared" si="1"/>
        <v>16.193939393939395</v>
      </c>
    </row>
    <row r="50" spans="1:12" ht="18.95" customHeight="1" x14ac:dyDescent="0.2">
      <c r="A50" s="306" t="s">
        <v>261</v>
      </c>
      <c r="B50" s="333"/>
      <c r="C50" s="334"/>
      <c r="D50" s="342"/>
      <c r="E50" s="343">
        <v>635002</v>
      </c>
      <c r="F50" s="352" t="s">
        <v>349</v>
      </c>
      <c r="G50" s="341">
        <v>10469977</v>
      </c>
      <c r="H50" s="341">
        <v>6329010</v>
      </c>
      <c r="I50" s="341">
        <v>356010</v>
      </c>
      <c r="J50" s="341">
        <v>5613836</v>
      </c>
      <c r="K50" s="354">
        <f t="shared" si="1"/>
        <v>53.618417690888911</v>
      </c>
      <c r="L50" s="354">
        <f t="shared" si="1"/>
        <v>88.700065255071493</v>
      </c>
    </row>
    <row r="51" spans="1:12" ht="18.95" customHeight="1" x14ac:dyDescent="0.2">
      <c r="A51" s="306" t="s">
        <v>261</v>
      </c>
      <c r="B51" s="333"/>
      <c r="C51" s="334"/>
      <c r="D51" s="342"/>
      <c r="E51" s="343">
        <v>635003</v>
      </c>
      <c r="F51" s="352" t="s">
        <v>350</v>
      </c>
      <c r="G51" s="341">
        <v>6091</v>
      </c>
      <c r="H51" s="341">
        <v>2535</v>
      </c>
      <c r="I51" s="341">
        <v>0</v>
      </c>
      <c r="J51" s="341">
        <v>1082</v>
      </c>
      <c r="K51" s="354">
        <f t="shared" si="1"/>
        <v>17.763913971433261</v>
      </c>
      <c r="L51" s="354">
        <f t="shared" si="1"/>
        <v>42.682445759368839</v>
      </c>
    </row>
    <row r="52" spans="1:12" ht="18.95" customHeight="1" x14ac:dyDescent="0.2">
      <c r="A52" s="306" t="s">
        <v>261</v>
      </c>
      <c r="B52" s="333"/>
      <c r="C52" s="334"/>
      <c r="D52" s="342"/>
      <c r="E52" s="343">
        <v>635004</v>
      </c>
      <c r="F52" s="352" t="s">
        <v>351</v>
      </c>
      <c r="G52" s="341">
        <v>106826</v>
      </c>
      <c r="H52" s="341">
        <v>59129</v>
      </c>
      <c r="I52" s="341">
        <v>1312</v>
      </c>
      <c r="J52" s="341">
        <v>16506</v>
      </c>
      <c r="K52" s="354">
        <f t="shared" si="1"/>
        <v>15.451294628648457</v>
      </c>
      <c r="L52" s="354">
        <f t="shared" si="1"/>
        <v>27.915236178524921</v>
      </c>
    </row>
    <row r="53" spans="1:12" ht="18.95" customHeight="1" x14ac:dyDescent="0.2">
      <c r="A53" s="306" t="s">
        <v>261</v>
      </c>
      <c r="B53" s="333"/>
      <c r="C53" s="334"/>
      <c r="D53" s="342"/>
      <c r="E53" s="343">
        <v>635006</v>
      </c>
      <c r="F53" s="349" t="s">
        <v>352</v>
      </c>
      <c r="G53" s="341">
        <v>100710</v>
      </c>
      <c r="H53" s="341">
        <v>46560</v>
      </c>
      <c r="I53" s="341">
        <v>3490</v>
      </c>
      <c r="J53" s="341">
        <v>14155</v>
      </c>
      <c r="K53" s="354">
        <f t="shared" si="1"/>
        <v>14.055208023036442</v>
      </c>
      <c r="L53" s="354">
        <f t="shared" si="1"/>
        <v>30.401632302405496</v>
      </c>
    </row>
    <row r="54" spans="1:12" ht="18.95" customHeight="1" x14ac:dyDescent="0.2">
      <c r="A54" s="300" t="s">
        <v>261</v>
      </c>
      <c r="B54" s="333"/>
      <c r="C54" s="334"/>
      <c r="D54" s="301" t="s">
        <v>353</v>
      </c>
      <c r="E54" s="335"/>
      <c r="F54" s="303" t="s">
        <v>354</v>
      </c>
      <c r="G54" s="336">
        <f>SUM(G55:G57)</f>
        <v>665811</v>
      </c>
      <c r="H54" s="336">
        <f>SUM(H55:H57)</f>
        <v>359633</v>
      </c>
      <c r="I54" s="336">
        <f>SUM(I55:I57)</f>
        <v>77589</v>
      </c>
      <c r="J54" s="336">
        <f>SUM(J55:J57)</f>
        <v>416164</v>
      </c>
      <c r="K54" s="305">
        <f t="shared" si="1"/>
        <v>62.504824942814096</v>
      </c>
      <c r="L54" s="305">
        <f t="shared" si="1"/>
        <v>115.7190802846235</v>
      </c>
    </row>
    <row r="55" spans="1:12" ht="18.95" customHeight="1" x14ac:dyDescent="0.2">
      <c r="A55" s="306" t="s">
        <v>261</v>
      </c>
      <c r="B55" s="333"/>
      <c r="C55" s="334"/>
      <c r="D55" s="355"/>
      <c r="E55" s="343">
        <v>636001</v>
      </c>
      <c r="F55" s="356" t="s">
        <v>355</v>
      </c>
      <c r="G55" s="341">
        <v>662683</v>
      </c>
      <c r="H55" s="341">
        <v>358383</v>
      </c>
      <c r="I55" s="341">
        <v>77486</v>
      </c>
      <c r="J55" s="341">
        <v>415312</v>
      </c>
      <c r="K55" s="314">
        <f t="shared" si="1"/>
        <v>62.67129230718156</v>
      </c>
      <c r="L55" s="314">
        <f t="shared" si="1"/>
        <v>115.88496106121104</v>
      </c>
    </row>
    <row r="56" spans="1:12" ht="18" customHeight="1" x14ac:dyDescent="0.2">
      <c r="A56" s="306" t="s">
        <v>261</v>
      </c>
      <c r="B56" s="333"/>
      <c r="C56" s="334"/>
      <c r="D56" s="355"/>
      <c r="E56" s="343">
        <v>636002</v>
      </c>
      <c r="F56" s="356" t="s">
        <v>356</v>
      </c>
      <c r="G56" s="341">
        <v>3128</v>
      </c>
      <c r="H56" s="341">
        <v>1250</v>
      </c>
      <c r="I56" s="341">
        <v>103</v>
      </c>
      <c r="J56" s="341">
        <v>852</v>
      </c>
      <c r="K56" s="314">
        <f t="shared" si="1"/>
        <v>27.237851662404093</v>
      </c>
      <c r="L56" s="314">
        <f t="shared" si="1"/>
        <v>68.16</v>
      </c>
    </row>
    <row r="57" spans="1:12" s="365" customFormat="1" ht="21" hidden="1" customHeight="1" x14ac:dyDescent="0.2">
      <c r="A57" s="357" t="s">
        <v>261</v>
      </c>
      <c r="B57" s="358"/>
      <c r="C57" s="359"/>
      <c r="D57" s="360"/>
      <c r="E57" s="361">
        <v>636005</v>
      </c>
      <c r="F57" s="362" t="s">
        <v>357</v>
      </c>
      <c r="G57" s="363">
        <v>0</v>
      </c>
      <c r="H57" s="341">
        <v>0</v>
      </c>
      <c r="I57" s="341">
        <v>0</v>
      </c>
      <c r="J57" s="341">
        <v>0</v>
      </c>
      <c r="K57" s="364">
        <v>0</v>
      </c>
      <c r="L57" s="364">
        <v>0</v>
      </c>
    </row>
    <row r="58" spans="1:12" ht="18.95" customHeight="1" x14ac:dyDescent="0.2">
      <c r="A58" s="300" t="s">
        <v>261</v>
      </c>
      <c r="B58" s="333"/>
      <c r="C58" s="334"/>
      <c r="D58" s="301" t="s">
        <v>358</v>
      </c>
      <c r="E58" s="335"/>
      <c r="F58" s="303" t="s">
        <v>359</v>
      </c>
      <c r="G58" s="336">
        <f>SUM(G59:G78)</f>
        <v>3458829</v>
      </c>
      <c r="H58" s="336">
        <f>SUM(H59:H78)</f>
        <v>1582082</v>
      </c>
      <c r="I58" s="336">
        <f>SUM(I59:I78)</f>
        <v>267438</v>
      </c>
      <c r="J58" s="336">
        <f>SUM(J59:J78)</f>
        <v>1319911</v>
      </c>
      <c r="K58" s="305">
        <f t="shared" ref="K58:L73" si="2">SUM($J58/G58)*100</f>
        <v>38.160631820769396</v>
      </c>
      <c r="L58" s="305">
        <f t="shared" si="2"/>
        <v>83.428735046603137</v>
      </c>
    </row>
    <row r="59" spans="1:12" ht="18.95" customHeight="1" x14ac:dyDescent="0.2">
      <c r="A59" s="306" t="s">
        <v>261</v>
      </c>
      <c r="B59" s="333"/>
      <c r="C59" s="334"/>
      <c r="D59" s="346"/>
      <c r="E59" s="347" t="s">
        <v>360</v>
      </c>
      <c r="F59" s="348" t="s">
        <v>361</v>
      </c>
      <c r="G59" s="341">
        <v>166200</v>
      </c>
      <c r="H59" s="341">
        <v>36100</v>
      </c>
      <c r="I59" s="341">
        <v>9536</v>
      </c>
      <c r="J59" s="341">
        <v>31048</v>
      </c>
      <c r="K59" s="354">
        <f t="shared" si="2"/>
        <v>18.681107099879661</v>
      </c>
      <c r="L59" s="354">
        <f t="shared" si="2"/>
        <v>86.00554016620498</v>
      </c>
    </row>
    <row r="60" spans="1:12" ht="18.95" customHeight="1" x14ac:dyDescent="0.2">
      <c r="A60" s="306" t="s">
        <v>261</v>
      </c>
      <c r="B60" s="333"/>
      <c r="C60" s="334"/>
      <c r="D60" s="346"/>
      <c r="E60" s="347" t="s">
        <v>362</v>
      </c>
      <c r="F60" s="348" t="s">
        <v>363</v>
      </c>
      <c r="G60" s="341">
        <v>14250</v>
      </c>
      <c r="H60" s="341">
        <v>8141</v>
      </c>
      <c r="I60" s="341">
        <v>8</v>
      </c>
      <c r="J60" s="341">
        <v>1265</v>
      </c>
      <c r="K60" s="354">
        <f t="shared" si="2"/>
        <v>8.8771929824561404</v>
      </c>
      <c r="L60" s="354">
        <f t="shared" si="2"/>
        <v>15.538631617737378</v>
      </c>
    </row>
    <row r="61" spans="1:12" ht="18.95" customHeight="1" x14ac:dyDescent="0.2">
      <c r="A61" s="306" t="s">
        <v>261</v>
      </c>
      <c r="B61" s="333"/>
      <c r="C61" s="334"/>
      <c r="D61" s="346"/>
      <c r="E61" s="347" t="s">
        <v>364</v>
      </c>
      <c r="F61" s="348" t="s">
        <v>365</v>
      </c>
      <c r="G61" s="341">
        <v>926649</v>
      </c>
      <c r="H61" s="341">
        <v>354814</v>
      </c>
      <c r="I61" s="341">
        <v>30072</v>
      </c>
      <c r="J61" s="341">
        <v>161363</v>
      </c>
      <c r="K61" s="354">
        <f t="shared" si="2"/>
        <v>17.413605367296569</v>
      </c>
      <c r="L61" s="354">
        <f t="shared" si="2"/>
        <v>45.478194208796722</v>
      </c>
    </row>
    <row r="62" spans="1:12" ht="18.95" customHeight="1" x14ac:dyDescent="0.2">
      <c r="A62" s="306" t="s">
        <v>261</v>
      </c>
      <c r="B62" s="333"/>
      <c r="C62" s="334"/>
      <c r="D62" s="346"/>
      <c r="E62" s="347" t="s">
        <v>366</v>
      </c>
      <c r="F62" s="348" t="s">
        <v>367</v>
      </c>
      <c r="G62" s="341">
        <v>60500</v>
      </c>
      <c r="H62" s="341">
        <v>45098</v>
      </c>
      <c r="I62" s="341">
        <v>17463</v>
      </c>
      <c r="J62" s="341">
        <v>20515</v>
      </c>
      <c r="K62" s="354">
        <f t="shared" si="2"/>
        <v>33.909090909090914</v>
      </c>
      <c r="L62" s="354">
        <f t="shared" si="2"/>
        <v>45.489822165062755</v>
      </c>
    </row>
    <row r="63" spans="1:12" ht="18.95" customHeight="1" x14ac:dyDescent="0.2">
      <c r="A63" s="306" t="s">
        <v>261</v>
      </c>
      <c r="B63" s="333"/>
      <c r="C63" s="334"/>
      <c r="D63" s="346"/>
      <c r="E63" s="347" t="s">
        <v>368</v>
      </c>
      <c r="F63" s="348" t="s">
        <v>306</v>
      </c>
      <c r="G63" s="341">
        <v>400</v>
      </c>
      <c r="H63" s="341">
        <v>200</v>
      </c>
      <c r="I63" s="341">
        <v>6</v>
      </c>
      <c r="J63" s="341">
        <v>36</v>
      </c>
      <c r="K63" s="354">
        <f t="shared" si="2"/>
        <v>9</v>
      </c>
      <c r="L63" s="354">
        <f t="shared" si="2"/>
        <v>18</v>
      </c>
    </row>
    <row r="64" spans="1:12" s="371" customFormat="1" ht="18" hidden="1" customHeight="1" x14ac:dyDescent="0.2">
      <c r="A64" s="366" t="s">
        <v>261</v>
      </c>
      <c r="B64" s="367"/>
      <c r="C64" s="334"/>
      <c r="D64" s="368"/>
      <c r="E64" s="369" t="s">
        <v>369</v>
      </c>
      <c r="F64" s="370" t="s">
        <v>370</v>
      </c>
      <c r="G64" s="341">
        <v>0</v>
      </c>
      <c r="H64" s="341">
        <v>0</v>
      </c>
      <c r="I64" s="341">
        <v>0</v>
      </c>
      <c r="J64" s="341">
        <v>0</v>
      </c>
      <c r="K64" s="354" t="e">
        <f t="shared" si="2"/>
        <v>#DIV/0!</v>
      </c>
      <c r="L64" s="354" t="e">
        <f t="shared" si="2"/>
        <v>#DIV/0!</v>
      </c>
    </row>
    <row r="65" spans="1:12" ht="18.95" customHeight="1" x14ac:dyDescent="0.2">
      <c r="A65" s="306" t="s">
        <v>261</v>
      </c>
      <c r="B65" s="333"/>
      <c r="C65" s="334"/>
      <c r="D65" s="346"/>
      <c r="E65" s="347" t="s">
        <v>371</v>
      </c>
      <c r="F65" s="348" t="s">
        <v>372</v>
      </c>
      <c r="G65" s="341">
        <v>519</v>
      </c>
      <c r="H65" s="341">
        <v>0</v>
      </c>
      <c r="I65" s="341">
        <v>0</v>
      </c>
      <c r="J65" s="341">
        <v>240</v>
      </c>
      <c r="K65" s="354">
        <f t="shared" si="2"/>
        <v>46.24277456647399</v>
      </c>
      <c r="L65" s="354">
        <v>0</v>
      </c>
    </row>
    <row r="66" spans="1:12" ht="18.95" customHeight="1" x14ac:dyDescent="0.2">
      <c r="A66" s="306" t="s">
        <v>261</v>
      </c>
      <c r="B66" s="333"/>
      <c r="C66" s="334"/>
      <c r="D66" s="346"/>
      <c r="E66" s="347" t="s">
        <v>373</v>
      </c>
      <c r="F66" s="348" t="s">
        <v>374</v>
      </c>
      <c r="G66" s="341">
        <v>1077300</v>
      </c>
      <c r="H66" s="341">
        <v>512280</v>
      </c>
      <c r="I66" s="341">
        <v>74700</v>
      </c>
      <c r="J66" s="341">
        <v>498102</v>
      </c>
      <c r="K66" s="354">
        <f t="shared" si="2"/>
        <v>46.236145920356449</v>
      </c>
      <c r="L66" s="354">
        <f t="shared" si="2"/>
        <v>97.232372921058797</v>
      </c>
    </row>
    <row r="67" spans="1:12" ht="18.95" customHeight="1" x14ac:dyDescent="0.2">
      <c r="A67" s="306" t="s">
        <v>261</v>
      </c>
      <c r="B67" s="333"/>
      <c r="C67" s="334"/>
      <c r="D67" s="346"/>
      <c r="E67" s="347" t="s">
        <v>375</v>
      </c>
      <c r="F67" s="348" t="s">
        <v>376</v>
      </c>
      <c r="G67" s="341">
        <v>510000</v>
      </c>
      <c r="H67" s="341">
        <v>259500</v>
      </c>
      <c r="I67" s="341">
        <v>50012</v>
      </c>
      <c r="J67" s="341">
        <v>229284</v>
      </c>
      <c r="K67" s="354">
        <f t="shared" si="2"/>
        <v>44.957647058823532</v>
      </c>
      <c r="L67" s="354">
        <f t="shared" si="2"/>
        <v>88.356069364161854</v>
      </c>
    </row>
    <row r="68" spans="1:12" ht="18.95" customHeight="1" x14ac:dyDescent="0.2">
      <c r="A68" s="306" t="s">
        <v>261</v>
      </c>
      <c r="B68" s="333"/>
      <c r="C68" s="334"/>
      <c r="D68" s="346"/>
      <c r="E68" s="347" t="s">
        <v>377</v>
      </c>
      <c r="F68" s="348" t="s">
        <v>378</v>
      </c>
      <c r="G68" s="341">
        <v>87904</v>
      </c>
      <c r="H68" s="341">
        <v>48952</v>
      </c>
      <c r="I68" s="341">
        <v>0</v>
      </c>
      <c r="J68" s="341">
        <v>115296</v>
      </c>
      <c r="K68" s="354">
        <f t="shared" si="2"/>
        <v>131.16126683654898</v>
      </c>
      <c r="L68" s="354">
        <f t="shared" si="2"/>
        <v>235.52868115705178</v>
      </c>
    </row>
    <row r="69" spans="1:12" ht="18.95" customHeight="1" x14ac:dyDescent="0.2">
      <c r="A69" s="306" t="s">
        <v>261</v>
      </c>
      <c r="B69" s="333"/>
      <c r="C69" s="334"/>
      <c r="D69" s="346"/>
      <c r="E69" s="347" t="s">
        <v>379</v>
      </c>
      <c r="F69" s="348" t="s">
        <v>380</v>
      </c>
      <c r="G69" s="341">
        <v>212711</v>
      </c>
      <c r="H69" s="372">
        <v>108921</v>
      </c>
      <c r="I69" s="372">
        <v>16879</v>
      </c>
      <c r="J69" s="372">
        <v>87207</v>
      </c>
      <c r="K69" s="354">
        <f t="shared" si="2"/>
        <v>40.997879752340026</v>
      </c>
      <c r="L69" s="354">
        <f t="shared" si="2"/>
        <v>80.064450381469143</v>
      </c>
    </row>
    <row r="70" spans="1:12" s="365" customFormat="1" ht="18.95" hidden="1" customHeight="1" x14ac:dyDescent="0.2">
      <c r="A70" s="357" t="s">
        <v>261</v>
      </c>
      <c r="B70" s="358"/>
      <c r="C70" s="359"/>
      <c r="D70" s="373"/>
      <c r="E70" s="374" t="s">
        <v>381</v>
      </c>
      <c r="F70" s="375" t="s">
        <v>382</v>
      </c>
      <c r="G70" s="363">
        <v>0</v>
      </c>
      <c r="H70" s="363">
        <v>0</v>
      </c>
      <c r="I70" s="363">
        <v>0</v>
      </c>
      <c r="J70" s="363">
        <v>0</v>
      </c>
      <c r="K70" s="354" t="e">
        <f t="shared" si="2"/>
        <v>#DIV/0!</v>
      </c>
      <c r="L70" s="354" t="e">
        <f t="shared" si="2"/>
        <v>#DIV/0!</v>
      </c>
    </row>
    <row r="71" spans="1:12" ht="18.95" customHeight="1" x14ac:dyDescent="0.2">
      <c r="A71" s="306" t="s">
        <v>261</v>
      </c>
      <c r="B71" s="333"/>
      <c r="C71" s="334"/>
      <c r="D71" s="346"/>
      <c r="E71" s="347" t="s">
        <v>383</v>
      </c>
      <c r="F71" s="348" t="s">
        <v>384</v>
      </c>
      <c r="G71" s="341">
        <v>5008</v>
      </c>
      <c r="H71" s="341">
        <v>1900</v>
      </c>
      <c r="I71" s="341">
        <v>159</v>
      </c>
      <c r="J71" s="341">
        <v>1447</v>
      </c>
      <c r="K71" s="354">
        <f t="shared" si="2"/>
        <v>28.893769968051121</v>
      </c>
      <c r="L71" s="354">
        <f t="shared" si="2"/>
        <v>76.157894736842096</v>
      </c>
    </row>
    <row r="72" spans="1:12" ht="18.95" customHeight="1" x14ac:dyDescent="0.2">
      <c r="A72" s="306" t="s">
        <v>261</v>
      </c>
      <c r="B72" s="333"/>
      <c r="C72" s="334"/>
      <c r="D72" s="346"/>
      <c r="E72" s="347" t="s">
        <v>385</v>
      </c>
      <c r="F72" s="348" t="s">
        <v>386</v>
      </c>
      <c r="G72" s="341">
        <v>106262</v>
      </c>
      <c r="H72" s="341">
        <v>46100</v>
      </c>
      <c r="I72" s="341">
        <v>17918</v>
      </c>
      <c r="J72" s="341">
        <v>37661</v>
      </c>
      <c r="K72" s="354">
        <f t="shared" si="2"/>
        <v>35.441644237827255</v>
      </c>
      <c r="L72" s="354">
        <f t="shared" si="2"/>
        <v>81.694143167028201</v>
      </c>
    </row>
    <row r="73" spans="1:12" ht="18.95" customHeight="1" x14ac:dyDescent="0.2">
      <c r="A73" s="306" t="s">
        <v>261</v>
      </c>
      <c r="B73" s="333"/>
      <c r="C73" s="334"/>
      <c r="D73" s="346"/>
      <c r="E73" s="347" t="s">
        <v>387</v>
      </c>
      <c r="F73" s="348" t="s">
        <v>388</v>
      </c>
      <c r="G73" s="341">
        <v>62000</v>
      </c>
      <c r="H73" s="341">
        <v>17500</v>
      </c>
      <c r="I73" s="341">
        <v>4879</v>
      </c>
      <c r="J73" s="341">
        <v>61937</v>
      </c>
      <c r="K73" s="354">
        <f t="shared" si="2"/>
        <v>99.898387096774186</v>
      </c>
      <c r="L73" s="354">
        <f t="shared" si="2"/>
        <v>353.92571428571426</v>
      </c>
    </row>
    <row r="74" spans="1:12" ht="18.95" hidden="1" customHeight="1" x14ac:dyDescent="0.2">
      <c r="A74" s="306" t="s">
        <v>389</v>
      </c>
      <c r="B74" s="333"/>
      <c r="C74" s="334"/>
      <c r="D74" s="346"/>
      <c r="E74" s="347" t="s">
        <v>390</v>
      </c>
      <c r="F74" s="348" t="s">
        <v>391</v>
      </c>
      <c r="G74" s="341">
        <v>0</v>
      </c>
      <c r="H74" s="341">
        <v>0</v>
      </c>
      <c r="I74" s="341">
        <v>0</v>
      </c>
      <c r="J74" s="341">
        <v>0</v>
      </c>
      <c r="K74" s="354">
        <v>0</v>
      </c>
      <c r="L74" s="354">
        <v>0</v>
      </c>
    </row>
    <row r="75" spans="1:12" ht="18.95" customHeight="1" x14ac:dyDescent="0.2">
      <c r="A75" s="306" t="s">
        <v>261</v>
      </c>
      <c r="B75" s="333"/>
      <c r="C75" s="334"/>
      <c r="D75" s="346"/>
      <c r="E75" s="347" t="s">
        <v>392</v>
      </c>
      <c r="F75" s="348" t="s">
        <v>393</v>
      </c>
      <c r="G75" s="341">
        <v>200000</v>
      </c>
      <c r="H75" s="341">
        <v>135000</v>
      </c>
      <c r="I75" s="341">
        <v>45589</v>
      </c>
      <c r="J75" s="341">
        <v>45598</v>
      </c>
      <c r="K75" s="354">
        <f t="shared" ref="K75:L87" si="3">SUM($J75/G75)*100</f>
        <v>22.798999999999999</v>
      </c>
      <c r="L75" s="354">
        <f t="shared" si="3"/>
        <v>33.776296296296302</v>
      </c>
    </row>
    <row r="76" spans="1:12" s="365" customFormat="1" ht="18.95" hidden="1" customHeight="1" x14ac:dyDescent="0.2">
      <c r="A76" s="357" t="s">
        <v>261</v>
      </c>
      <c r="B76" s="358"/>
      <c r="C76" s="359"/>
      <c r="D76" s="373"/>
      <c r="E76" s="374" t="s">
        <v>394</v>
      </c>
      <c r="F76" s="375" t="s">
        <v>395</v>
      </c>
      <c r="G76" s="363">
        <v>0</v>
      </c>
      <c r="H76" s="363">
        <v>0</v>
      </c>
      <c r="I76" s="363">
        <v>0</v>
      </c>
      <c r="J76" s="363">
        <v>0</v>
      </c>
      <c r="K76" s="354" t="e">
        <f t="shared" si="3"/>
        <v>#DIV/0!</v>
      </c>
      <c r="L76" s="354" t="e">
        <f t="shared" si="3"/>
        <v>#DIV/0!</v>
      </c>
    </row>
    <row r="77" spans="1:12" ht="18.95" hidden="1" customHeight="1" x14ac:dyDescent="0.2">
      <c r="A77" s="306" t="s">
        <v>261</v>
      </c>
      <c r="B77" s="333"/>
      <c r="C77" s="334"/>
      <c r="D77" s="346"/>
      <c r="E77" s="347" t="s">
        <v>396</v>
      </c>
      <c r="F77" s="348" t="s">
        <v>397</v>
      </c>
      <c r="G77" s="341">
        <v>0</v>
      </c>
      <c r="H77" s="341">
        <v>0</v>
      </c>
      <c r="I77" s="341">
        <v>0</v>
      </c>
      <c r="J77" s="341">
        <v>0</v>
      </c>
      <c r="K77" s="354" t="e">
        <f t="shared" si="3"/>
        <v>#DIV/0!</v>
      </c>
      <c r="L77" s="354" t="e">
        <f t="shared" si="3"/>
        <v>#DIV/0!</v>
      </c>
    </row>
    <row r="78" spans="1:12" ht="18.95" customHeight="1" x14ac:dyDescent="0.2">
      <c r="A78" s="306" t="s">
        <v>261</v>
      </c>
      <c r="B78" s="333"/>
      <c r="C78" s="334"/>
      <c r="D78" s="346"/>
      <c r="E78" s="347" t="s">
        <v>398</v>
      </c>
      <c r="F78" s="348" t="s">
        <v>399</v>
      </c>
      <c r="G78" s="341">
        <v>29126</v>
      </c>
      <c r="H78" s="341">
        <v>7576</v>
      </c>
      <c r="I78" s="341">
        <v>217</v>
      </c>
      <c r="J78" s="341">
        <v>28912</v>
      </c>
      <c r="K78" s="354">
        <f t="shared" si="3"/>
        <v>99.265261278582699</v>
      </c>
      <c r="L78" s="354">
        <f t="shared" si="3"/>
        <v>381.62618796198518</v>
      </c>
    </row>
    <row r="79" spans="1:12" ht="18.95" customHeight="1" x14ac:dyDescent="0.25">
      <c r="A79" s="293" t="s">
        <v>261</v>
      </c>
      <c r="B79" s="315"/>
      <c r="C79" s="329" t="s">
        <v>400</v>
      </c>
      <c r="D79" s="316"/>
      <c r="E79" s="330"/>
      <c r="F79" s="318" t="s">
        <v>401</v>
      </c>
      <c r="G79" s="332">
        <f>SUM(G80+G86)</f>
        <v>859190</v>
      </c>
      <c r="H79" s="332">
        <f>SUM(H80+H86)</f>
        <v>823790</v>
      </c>
      <c r="I79" s="332">
        <f>SUM(I80+I86)</f>
        <v>49666</v>
      </c>
      <c r="J79" s="332">
        <f>SUM(J80+J86)</f>
        <v>834793</v>
      </c>
      <c r="K79" s="299">
        <f t="shared" si="3"/>
        <v>97.160465089211939</v>
      </c>
      <c r="L79" s="299">
        <f t="shared" si="3"/>
        <v>101.33565593173017</v>
      </c>
    </row>
    <row r="80" spans="1:12" ht="18.95" customHeight="1" x14ac:dyDescent="0.2">
      <c r="A80" s="300" t="s">
        <v>261</v>
      </c>
      <c r="B80" s="333"/>
      <c r="C80" s="334"/>
      <c r="D80" s="301" t="s">
        <v>402</v>
      </c>
      <c r="E80" s="335"/>
      <c r="F80" s="303" t="s">
        <v>403</v>
      </c>
      <c r="G80" s="336">
        <f>SUM(G81:G85)</f>
        <v>819190</v>
      </c>
      <c r="H80" s="336">
        <f>SUM(H81:H85)</f>
        <v>783790</v>
      </c>
      <c r="I80" s="336">
        <f>SUM(I81:I85)</f>
        <v>49666</v>
      </c>
      <c r="J80" s="336">
        <f>SUM(J81:J85)</f>
        <v>827911</v>
      </c>
      <c r="K80" s="305">
        <f t="shared" si="3"/>
        <v>101.06458819077382</v>
      </c>
      <c r="L80" s="305">
        <f t="shared" si="3"/>
        <v>105.6291863892114</v>
      </c>
    </row>
    <row r="81" spans="1:12" ht="18.95" customHeight="1" x14ac:dyDescent="0.2">
      <c r="A81" s="306" t="s">
        <v>261</v>
      </c>
      <c r="B81" s="333"/>
      <c r="C81" s="334"/>
      <c r="D81" s="346"/>
      <c r="E81" s="347" t="s">
        <v>404</v>
      </c>
      <c r="F81" s="348" t="s">
        <v>405</v>
      </c>
      <c r="G81" s="341">
        <v>561515</v>
      </c>
      <c r="H81" s="372">
        <v>561515</v>
      </c>
      <c r="I81" s="372">
        <v>26931</v>
      </c>
      <c r="J81" s="372">
        <v>632921</v>
      </c>
      <c r="K81" s="314">
        <f t="shared" si="3"/>
        <v>112.71666829915496</v>
      </c>
      <c r="L81" s="314">
        <f t="shared" si="3"/>
        <v>112.71666829915496</v>
      </c>
    </row>
    <row r="82" spans="1:12" ht="18.95" customHeight="1" x14ac:dyDescent="0.2">
      <c r="A82" s="306" t="s">
        <v>261</v>
      </c>
      <c r="B82" s="333"/>
      <c r="C82" s="334"/>
      <c r="D82" s="346"/>
      <c r="E82" s="347" t="s">
        <v>406</v>
      </c>
      <c r="F82" s="348" t="s">
        <v>407</v>
      </c>
      <c r="G82" s="341">
        <v>163775</v>
      </c>
      <c r="H82" s="372">
        <v>163775</v>
      </c>
      <c r="I82" s="372">
        <v>13865</v>
      </c>
      <c r="J82" s="372">
        <v>125679</v>
      </c>
      <c r="K82" s="314">
        <f t="shared" si="3"/>
        <v>76.73881850099221</v>
      </c>
      <c r="L82" s="314">
        <f t="shared" si="3"/>
        <v>76.73881850099221</v>
      </c>
    </row>
    <row r="83" spans="1:12" ht="18.95" customHeight="1" x14ac:dyDescent="0.2">
      <c r="A83" s="306" t="s">
        <v>261</v>
      </c>
      <c r="B83" s="333"/>
      <c r="C83" s="334"/>
      <c r="D83" s="346"/>
      <c r="E83" s="347" t="s">
        <v>408</v>
      </c>
      <c r="F83" s="348" t="s">
        <v>409</v>
      </c>
      <c r="G83" s="341">
        <v>12000</v>
      </c>
      <c r="H83" s="372">
        <v>6000</v>
      </c>
      <c r="I83" s="372">
        <v>784</v>
      </c>
      <c r="J83" s="372">
        <v>5164</v>
      </c>
      <c r="K83" s="314">
        <f t="shared" si="3"/>
        <v>43.033333333333331</v>
      </c>
      <c r="L83" s="314">
        <f t="shared" si="3"/>
        <v>86.066666666666663</v>
      </c>
    </row>
    <row r="84" spans="1:12" ht="18.75" customHeight="1" x14ac:dyDescent="0.2">
      <c r="A84" s="306" t="s">
        <v>261</v>
      </c>
      <c r="B84" s="333"/>
      <c r="C84" s="334"/>
      <c r="D84" s="346"/>
      <c r="E84" s="347" t="s">
        <v>410</v>
      </c>
      <c r="F84" s="348" t="s">
        <v>411</v>
      </c>
      <c r="G84" s="341">
        <v>80400</v>
      </c>
      <c r="H84" s="372">
        <v>52000</v>
      </c>
      <c r="I84" s="372">
        <v>8086</v>
      </c>
      <c r="J84" s="372">
        <v>64050</v>
      </c>
      <c r="K84" s="314">
        <f t="shared" si="3"/>
        <v>79.664179104477611</v>
      </c>
      <c r="L84" s="314">
        <f t="shared" si="3"/>
        <v>123.17307692307693</v>
      </c>
    </row>
    <row r="85" spans="1:12" ht="18.95" customHeight="1" x14ac:dyDescent="0.2">
      <c r="A85" s="306" t="s">
        <v>261</v>
      </c>
      <c r="B85" s="333"/>
      <c r="C85" s="334"/>
      <c r="D85" s="346"/>
      <c r="E85" s="347" t="s">
        <v>412</v>
      </c>
      <c r="F85" s="348" t="s">
        <v>413</v>
      </c>
      <c r="G85" s="341">
        <f>1500</f>
        <v>1500</v>
      </c>
      <c r="H85" s="341">
        <v>500</v>
      </c>
      <c r="I85" s="341">
        <v>0</v>
      </c>
      <c r="J85" s="341">
        <v>97</v>
      </c>
      <c r="K85" s="314">
        <f t="shared" si="3"/>
        <v>6.4666666666666668</v>
      </c>
      <c r="L85" s="314">
        <f t="shared" si="3"/>
        <v>19.400000000000002</v>
      </c>
    </row>
    <row r="86" spans="1:12" ht="18.95" customHeight="1" x14ac:dyDescent="0.2">
      <c r="A86" s="300" t="s">
        <v>261</v>
      </c>
      <c r="B86" s="333"/>
      <c r="C86" s="334"/>
      <c r="D86" s="301" t="s">
        <v>414</v>
      </c>
      <c r="E86" s="347"/>
      <c r="F86" s="303" t="s">
        <v>415</v>
      </c>
      <c r="G86" s="336">
        <f>SUM(G87)</f>
        <v>40000</v>
      </c>
      <c r="H86" s="336">
        <f>SUM(H87)</f>
        <v>40000</v>
      </c>
      <c r="I86" s="336">
        <f>SUM(I87)</f>
        <v>0</v>
      </c>
      <c r="J86" s="336">
        <f>SUM(J87)</f>
        <v>6882</v>
      </c>
      <c r="K86" s="305">
        <f t="shared" si="3"/>
        <v>17.205000000000002</v>
      </c>
      <c r="L86" s="305">
        <f t="shared" si="3"/>
        <v>17.205000000000002</v>
      </c>
    </row>
    <row r="87" spans="1:12" ht="18.95" customHeight="1" x14ac:dyDescent="0.2">
      <c r="A87" s="306" t="s">
        <v>261</v>
      </c>
      <c r="B87" s="333"/>
      <c r="C87" s="334"/>
      <c r="D87" s="346"/>
      <c r="E87" s="347" t="s">
        <v>416</v>
      </c>
      <c r="F87" s="348" t="s">
        <v>417</v>
      </c>
      <c r="G87" s="341">
        <f>40000</f>
        <v>40000</v>
      </c>
      <c r="H87" s="341">
        <v>40000</v>
      </c>
      <c r="I87" s="341">
        <v>0</v>
      </c>
      <c r="J87" s="341">
        <v>6882</v>
      </c>
      <c r="K87" s="314">
        <f t="shared" si="3"/>
        <v>17.205000000000002</v>
      </c>
      <c r="L87" s="314">
        <f t="shared" si="3"/>
        <v>17.205000000000002</v>
      </c>
    </row>
    <row r="88" spans="1:12" ht="15" thickBot="1" x14ac:dyDescent="0.25">
      <c r="A88" s="376"/>
      <c r="B88" s="377"/>
      <c r="C88" s="378"/>
      <c r="D88" s="378"/>
      <c r="E88" s="379"/>
      <c r="F88" s="380"/>
      <c r="G88" s="381"/>
      <c r="H88" s="381"/>
      <c r="I88" s="382"/>
      <c r="J88" s="382"/>
      <c r="K88" s="383"/>
      <c r="L88" s="383"/>
    </row>
    <row r="89" spans="1:12" x14ac:dyDescent="0.2">
      <c r="B89" s="384"/>
      <c r="C89" s="384"/>
      <c r="D89" s="384"/>
      <c r="E89" s="384"/>
      <c r="F89" s="384"/>
    </row>
    <row r="90" spans="1:12" x14ac:dyDescent="0.2">
      <c r="B90" s="384"/>
      <c r="C90" s="384"/>
      <c r="D90" s="384"/>
      <c r="E90" s="384"/>
      <c r="F90" s="384"/>
    </row>
    <row r="91" spans="1:12" x14ac:dyDescent="0.2">
      <c r="B91" s="384"/>
      <c r="C91" s="384"/>
      <c r="D91" s="384"/>
      <c r="E91" s="384"/>
      <c r="F91" s="384"/>
    </row>
    <row r="92" spans="1:12" x14ac:dyDescent="0.2">
      <c r="B92" s="384"/>
      <c r="C92" s="384"/>
      <c r="D92" s="384"/>
      <c r="E92" s="384"/>
      <c r="F92" s="384"/>
    </row>
    <row r="93" spans="1:12" x14ac:dyDescent="0.2">
      <c r="B93" s="384"/>
      <c r="C93" s="384"/>
      <c r="D93" s="384"/>
      <c r="E93" s="384"/>
      <c r="F93" s="384"/>
    </row>
    <row r="94" spans="1:12" x14ac:dyDescent="0.2">
      <c r="B94" s="384"/>
      <c r="C94" s="384"/>
      <c r="D94" s="384"/>
      <c r="E94" s="384"/>
      <c r="F94" s="384"/>
    </row>
    <row r="95" spans="1:12" x14ac:dyDescent="0.2">
      <c r="B95" s="384"/>
      <c r="C95" s="384"/>
      <c r="D95" s="384"/>
      <c r="E95" s="384"/>
      <c r="F95" s="384"/>
    </row>
    <row r="96" spans="1:12" x14ac:dyDescent="0.2">
      <c r="B96" s="384"/>
      <c r="C96" s="384"/>
      <c r="D96" s="384"/>
      <c r="E96" s="384"/>
      <c r="F96" s="384"/>
    </row>
    <row r="97" spans="2:6" x14ac:dyDescent="0.2">
      <c r="B97" s="384"/>
      <c r="C97" s="384"/>
      <c r="D97" s="384"/>
      <c r="E97" s="384"/>
      <c r="F97" s="384"/>
    </row>
    <row r="98" spans="2:6" x14ac:dyDescent="0.2">
      <c r="B98" s="384"/>
      <c r="C98" s="384"/>
      <c r="D98" s="384"/>
      <c r="E98" s="384"/>
      <c r="F98" s="384"/>
    </row>
    <row r="99" spans="2:6" x14ac:dyDescent="0.2">
      <c r="B99" s="384"/>
      <c r="C99" s="384"/>
      <c r="D99" s="384"/>
      <c r="E99" s="384"/>
      <c r="F99" s="384"/>
    </row>
    <row r="100" spans="2:6" x14ac:dyDescent="0.2">
      <c r="B100" s="384"/>
      <c r="C100" s="384"/>
      <c r="D100" s="384"/>
      <c r="E100" s="384"/>
      <c r="F100" s="384"/>
    </row>
    <row r="101" spans="2:6" x14ac:dyDescent="0.2">
      <c r="B101" s="384"/>
      <c r="C101" s="384"/>
      <c r="D101" s="384"/>
      <c r="E101" s="384"/>
      <c r="F101" s="384"/>
    </row>
    <row r="102" spans="2:6" x14ac:dyDescent="0.2">
      <c r="B102" s="384"/>
      <c r="C102" s="384"/>
      <c r="D102" s="384"/>
      <c r="E102" s="384"/>
      <c r="F102" s="384"/>
    </row>
    <row r="103" spans="2:6" x14ac:dyDescent="0.2">
      <c r="B103" s="384"/>
      <c r="C103" s="384"/>
      <c r="D103" s="384"/>
      <c r="E103" s="384"/>
      <c r="F103" s="384"/>
    </row>
    <row r="104" spans="2:6" x14ac:dyDescent="0.2">
      <c r="B104" s="384"/>
      <c r="C104" s="384"/>
      <c r="D104" s="384"/>
      <c r="E104" s="384"/>
      <c r="F104" s="384"/>
    </row>
    <row r="105" spans="2:6" x14ac:dyDescent="0.2">
      <c r="B105" s="384"/>
      <c r="C105" s="384"/>
      <c r="D105" s="384"/>
      <c r="E105" s="384"/>
      <c r="F105" s="384"/>
    </row>
    <row r="106" spans="2:6" x14ac:dyDescent="0.2">
      <c r="B106" s="384"/>
      <c r="C106" s="384"/>
      <c r="D106" s="384"/>
      <c r="E106" s="384"/>
      <c r="F106" s="384"/>
    </row>
    <row r="107" spans="2:6" x14ac:dyDescent="0.2">
      <c r="B107" s="384"/>
      <c r="C107" s="384"/>
      <c r="D107" s="384"/>
      <c r="E107" s="384"/>
      <c r="F107" s="384"/>
    </row>
    <row r="108" spans="2:6" x14ac:dyDescent="0.2">
      <c r="B108" s="384"/>
      <c r="C108" s="384"/>
      <c r="D108" s="384"/>
      <c r="E108" s="384"/>
      <c r="F108" s="384"/>
    </row>
    <row r="109" spans="2:6" x14ac:dyDescent="0.2">
      <c r="B109" s="384"/>
      <c r="C109" s="384"/>
      <c r="D109" s="384"/>
      <c r="E109" s="384"/>
      <c r="F109" s="384"/>
    </row>
    <row r="110" spans="2:6" x14ac:dyDescent="0.2">
      <c r="B110" s="384"/>
      <c r="C110" s="384"/>
      <c r="D110" s="384"/>
      <c r="E110" s="384"/>
      <c r="F110" s="384"/>
    </row>
    <row r="111" spans="2:6" x14ac:dyDescent="0.2">
      <c r="B111" s="384"/>
      <c r="C111" s="384"/>
      <c r="D111" s="384"/>
      <c r="E111" s="384"/>
      <c r="F111" s="384"/>
    </row>
    <row r="112" spans="2:6" x14ac:dyDescent="0.2">
      <c r="B112" s="384"/>
      <c r="C112" s="384"/>
      <c r="D112" s="384"/>
      <c r="E112" s="384"/>
      <c r="F112" s="384"/>
    </row>
    <row r="113" spans="2:6" x14ac:dyDescent="0.2">
      <c r="B113" s="384"/>
      <c r="C113" s="384"/>
      <c r="D113" s="384"/>
      <c r="E113" s="384"/>
      <c r="F113" s="384"/>
    </row>
    <row r="114" spans="2:6" x14ac:dyDescent="0.2">
      <c r="B114" s="384"/>
      <c r="C114" s="384"/>
      <c r="D114" s="384"/>
      <c r="E114" s="384"/>
      <c r="F114" s="384"/>
    </row>
    <row r="115" spans="2:6" x14ac:dyDescent="0.2">
      <c r="B115" s="384"/>
      <c r="C115" s="384"/>
      <c r="D115" s="384"/>
      <c r="E115" s="384"/>
      <c r="F115" s="384"/>
    </row>
    <row r="116" spans="2:6" x14ac:dyDescent="0.2">
      <c r="B116" s="384"/>
      <c r="C116" s="384"/>
      <c r="D116" s="384"/>
      <c r="E116" s="384"/>
      <c r="F116" s="384"/>
    </row>
    <row r="117" spans="2:6" x14ac:dyDescent="0.2">
      <c r="B117" s="384"/>
      <c r="C117" s="384"/>
      <c r="D117" s="384"/>
      <c r="E117" s="384"/>
      <c r="F117" s="384"/>
    </row>
    <row r="118" spans="2:6" x14ac:dyDescent="0.2">
      <c r="B118" s="384"/>
      <c r="C118" s="384"/>
      <c r="D118" s="384"/>
      <c r="E118" s="384"/>
      <c r="F118" s="384"/>
    </row>
    <row r="119" spans="2:6" x14ac:dyDescent="0.2">
      <c r="B119" s="384"/>
      <c r="C119" s="384"/>
      <c r="D119" s="384"/>
      <c r="E119" s="384"/>
      <c r="F119" s="384"/>
    </row>
    <row r="120" spans="2:6" x14ac:dyDescent="0.2">
      <c r="B120" s="384"/>
      <c r="C120" s="384"/>
      <c r="D120" s="384"/>
      <c r="E120" s="384"/>
      <c r="F120" s="384"/>
    </row>
    <row r="121" spans="2:6" x14ac:dyDescent="0.2">
      <c r="B121" s="384"/>
      <c r="C121" s="384"/>
      <c r="D121" s="384"/>
      <c r="E121" s="384"/>
      <c r="F121" s="384"/>
    </row>
    <row r="122" spans="2:6" x14ac:dyDescent="0.2">
      <c r="B122" s="384"/>
      <c r="C122" s="384"/>
      <c r="D122" s="384"/>
      <c r="E122" s="384"/>
      <c r="F122" s="384"/>
    </row>
    <row r="123" spans="2:6" x14ac:dyDescent="0.2">
      <c r="B123" s="384"/>
      <c r="C123" s="384"/>
      <c r="D123" s="384"/>
      <c r="E123" s="384"/>
      <c r="F123" s="384"/>
    </row>
    <row r="124" spans="2:6" x14ac:dyDescent="0.2">
      <c r="B124" s="384"/>
      <c r="C124" s="384"/>
      <c r="D124" s="384"/>
      <c r="E124" s="384"/>
      <c r="F124" s="384"/>
    </row>
    <row r="125" spans="2:6" x14ac:dyDescent="0.2">
      <c r="B125" s="384"/>
      <c r="C125" s="384"/>
      <c r="D125" s="384"/>
      <c r="E125" s="384"/>
      <c r="F125" s="384"/>
    </row>
    <row r="126" spans="2:6" x14ac:dyDescent="0.2">
      <c r="B126" s="384"/>
      <c r="C126" s="384"/>
      <c r="D126" s="384"/>
      <c r="E126" s="384"/>
      <c r="F126" s="384"/>
    </row>
    <row r="127" spans="2:6" x14ac:dyDescent="0.2">
      <c r="B127" s="384"/>
      <c r="C127" s="384"/>
      <c r="D127" s="384"/>
      <c r="E127" s="384"/>
      <c r="F127" s="384"/>
    </row>
    <row r="128" spans="2:6" x14ac:dyDescent="0.2">
      <c r="B128" s="384"/>
      <c r="C128" s="384"/>
      <c r="D128" s="384"/>
      <c r="E128" s="384"/>
      <c r="F128" s="384"/>
    </row>
    <row r="129" spans="2:6" x14ac:dyDescent="0.2">
      <c r="B129" s="384"/>
      <c r="C129" s="384"/>
      <c r="D129" s="384"/>
      <c r="E129" s="384"/>
      <c r="F129" s="384"/>
    </row>
    <row r="130" spans="2:6" x14ac:dyDescent="0.2">
      <c r="B130" s="384"/>
      <c r="C130" s="384"/>
      <c r="D130" s="384"/>
      <c r="E130" s="384"/>
      <c r="F130" s="384"/>
    </row>
    <row r="131" spans="2:6" x14ac:dyDescent="0.2">
      <c r="B131" s="384"/>
      <c r="C131" s="384"/>
      <c r="D131" s="384"/>
      <c r="E131" s="384"/>
      <c r="F131" s="384"/>
    </row>
    <row r="132" spans="2:6" x14ac:dyDescent="0.2">
      <c r="B132" s="384"/>
      <c r="C132" s="384"/>
      <c r="D132" s="384"/>
      <c r="E132" s="384"/>
      <c r="F132" s="384"/>
    </row>
    <row r="133" spans="2:6" x14ac:dyDescent="0.2">
      <c r="B133" s="384"/>
      <c r="C133" s="384"/>
      <c r="D133" s="384"/>
      <c r="E133" s="384"/>
      <c r="F133" s="384"/>
    </row>
    <row r="134" spans="2:6" x14ac:dyDescent="0.2">
      <c r="B134" s="384"/>
      <c r="C134" s="384"/>
      <c r="D134" s="384"/>
      <c r="E134" s="384"/>
      <c r="F134" s="384"/>
    </row>
    <row r="135" spans="2:6" x14ac:dyDescent="0.2">
      <c r="B135" s="384"/>
      <c r="C135" s="384"/>
      <c r="D135" s="384"/>
      <c r="E135" s="384"/>
      <c r="F135" s="384"/>
    </row>
    <row r="136" spans="2:6" x14ac:dyDescent="0.2">
      <c r="B136" s="384"/>
      <c r="C136" s="384"/>
      <c r="D136" s="384"/>
      <c r="E136" s="384"/>
      <c r="F136" s="384"/>
    </row>
    <row r="137" spans="2:6" x14ac:dyDescent="0.2">
      <c r="B137" s="384"/>
      <c r="C137" s="384"/>
      <c r="D137" s="384"/>
      <c r="E137" s="384"/>
      <c r="F137" s="384"/>
    </row>
    <row r="138" spans="2:6" x14ac:dyDescent="0.2">
      <c r="B138" s="384"/>
      <c r="C138" s="384"/>
      <c r="D138" s="384"/>
      <c r="E138" s="384"/>
      <c r="F138" s="384"/>
    </row>
    <row r="139" spans="2:6" x14ac:dyDescent="0.2">
      <c r="B139" s="384"/>
      <c r="C139" s="384"/>
      <c r="D139" s="384"/>
      <c r="E139" s="384"/>
      <c r="F139" s="384"/>
    </row>
    <row r="140" spans="2:6" x14ac:dyDescent="0.2">
      <c r="B140" s="384"/>
      <c r="C140" s="384"/>
      <c r="D140" s="384"/>
      <c r="E140" s="384"/>
      <c r="F140" s="384"/>
    </row>
    <row r="141" spans="2:6" x14ac:dyDescent="0.2">
      <c r="B141" s="384"/>
      <c r="C141" s="384"/>
      <c r="D141" s="384"/>
      <c r="E141" s="384"/>
      <c r="F141" s="384"/>
    </row>
    <row r="142" spans="2:6" x14ac:dyDescent="0.2">
      <c r="B142" s="384"/>
      <c r="C142" s="384"/>
      <c r="D142" s="384"/>
      <c r="E142" s="384"/>
      <c r="F142" s="384"/>
    </row>
    <row r="143" spans="2:6" x14ac:dyDescent="0.2">
      <c r="B143" s="384"/>
      <c r="C143" s="384"/>
      <c r="D143" s="384"/>
      <c r="E143" s="384"/>
      <c r="F143" s="384"/>
    </row>
    <row r="144" spans="2:6" x14ac:dyDescent="0.2">
      <c r="B144" s="384"/>
      <c r="C144" s="384"/>
      <c r="D144" s="384"/>
      <c r="E144" s="384"/>
      <c r="F144" s="384"/>
    </row>
    <row r="145" spans="2:6" x14ac:dyDescent="0.2">
      <c r="B145" s="384"/>
      <c r="C145" s="384"/>
      <c r="D145" s="384"/>
      <c r="E145" s="384"/>
      <c r="F145" s="384"/>
    </row>
    <row r="146" spans="2:6" x14ac:dyDescent="0.2">
      <c r="B146" s="384"/>
      <c r="C146" s="384"/>
      <c r="D146" s="384"/>
      <c r="E146" s="384"/>
      <c r="F146" s="384"/>
    </row>
    <row r="147" spans="2:6" x14ac:dyDescent="0.2">
      <c r="B147" s="384"/>
      <c r="C147" s="384"/>
      <c r="D147" s="384"/>
      <c r="E147" s="384"/>
      <c r="F147" s="384"/>
    </row>
    <row r="148" spans="2:6" x14ac:dyDescent="0.2">
      <c r="B148" s="384"/>
      <c r="C148" s="384"/>
      <c r="D148" s="384"/>
      <c r="E148" s="384"/>
      <c r="F148" s="384"/>
    </row>
    <row r="149" spans="2:6" x14ac:dyDescent="0.2">
      <c r="B149" s="384"/>
      <c r="C149" s="384"/>
      <c r="D149" s="384"/>
      <c r="E149" s="384"/>
      <c r="F149" s="384"/>
    </row>
    <row r="150" spans="2:6" x14ac:dyDescent="0.2">
      <c r="B150" s="384"/>
      <c r="C150" s="384"/>
      <c r="D150" s="384"/>
      <c r="E150" s="384"/>
      <c r="F150" s="384"/>
    </row>
    <row r="151" spans="2:6" x14ac:dyDescent="0.2">
      <c r="B151" s="384"/>
      <c r="C151" s="384"/>
      <c r="D151" s="384"/>
      <c r="E151" s="384"/>
      <c r="F151" s="384"/>
    </row>
    <row r="152" spans="2:6" x14ac:dyDescent="0.2">
      <c r="B152" s="384"/>
      <c r="C152" s="384"/>
      <c r="D152" s="384"/>
      <c r="E152" s="384"/>
      <c r="F152" s="384"/>
    </row>
    <row r="153" spans="2:6" x14ac:dyDescent="0.2">
      <c r="B153" s="384"/>
      <c r="C153" s="384"/>
      <c r="D153" s="384"/>
      <c r="E153" s="384"/>
      <c r="F153" s="384"/>
    </row>
    <row r="154" spans="2:6" x14ac:dyDescent="0.2">
      <c r="B154" s="384"/>
      <c r="C154" s="384"/>
      <c r="D154" s="384"/>
      <c r="E154" s="384"/>
      <c r="F154" s="384"/>
    </row>
    <row r="155" spans="2:6" x14ac:dyDescent="0.2">
      <c r="B155" s="384"/>
      <c r="C155" s="384"/>
      <c r="D155" s="384"/>
      <c r="E155" s="384"/>
      <c r="F155" s="384"/>
    </row>
    <row r="156" spans="2:6" x14ac:dyDescent="0.2">
      <c r="B156" s="384"/>
      <c r="C156" s="384"/>
      <c r="D156" s="384"/>
      <c r="E156" s="384"/>
      <c r="F156" s="384"/>
    </row>
    <row r="157" spans="2:6" x14ac:dyDescent="0.2">
      <c r="B157" s="384"/>
      <c r="C157" s="384"/>
      <c r="D157" s="384"/>
      <c r="E157" s="384"/>
      <c r="F157" s="384"/>
    </row>
    <row r="158" spans="2:6" x14ac:dyDescent="0.2">
      <c r="B158" s="384"/>
      <c r="C158" s="384"/>
      <c r="D158" s="384"/>
      <c r="E158" s="384"/>
      <c r="F158" s="384"/>
    </row>
    <row r="159" spans="2:6" x14ac:dyDescent="0.2">
      <c r="B159" s="384"/>
      <c r="C159" s="384"/>
      <c r="D159" s="384"/>
      <c r="E159" s="384"/>
      <c r="F159" s="384"/>
    </row>
    <row r="160" spans="2:6" x14ac:dyDescent="0.2">
      <c r="B160" s="384"/>
      <c r="C160" s="384"/>
      <c r="D160" s="384"/>
      <c r="E160" s="384"/>
      <c r="F160" s="384"/>
    </row>
    <row r="161" spans="2:6" x14ac:dyDescent="0.2">
      <c r="B161" s="384"/>
      <c r="C161" s="384"/>
      <c r="D161" s="384"/>
      <c r="E161" s="384"/>
      <c r="F161" s="384"/>
    </row>
    <row r="162" spans="2:6" x14ac:dyDescent="0.2">
      <c r="B162" s="384"/>
      <c r="C162" s="384"/>
      <c r="D162" s="384"/>
      <c r="E162" s="384"/>
      <c r="F162" s="384"/>
    </row>
    <row r="163" spans="2:6" x14ac:dyDescent="0.2">
      <c r="B163" s="384"/>
      <c r="C163" s="384"/>
      <c r="D163" s="384"/>
      <c r="E163" s="384"/>
      <c r="F163" s="384"/>
    </row>
    <row r="164" spans="2:6" x14ac:dyDescent="0.2">
      <c r="B164" s="384"/>
      <c r="C164" s="384"/>
      <c r="D164" s="384"/>
      <c r="E164" s="384"/>
      <c r="F164" s="384"/>
    </row>
    <row r="165" spans="2:6" x14ac:dyDescent="0.2">
      <c r="B165" s="384"/>
      <c r="C165" s="384"/>
      <c r="D165" s="384"/>
      <c r="E165" s="384"/>
      <c r="F165" s="384"/>
    </row>
    <row r="166" spans="2:6" x14ac:dyDescent="0.2">
      <c r="B166" s="384"/>
      <c r="C166" s="384"/>
      <c r="D166" s="384"/>
      <c r="E166" s="384"/>
      <c r="F166" s="384"/>
    </row>
    <row r="167" spans="2:6" x14ac:dyDescent="0.2">
      <c r="B167" s="384"/>
      <c r="C167" s="384"/>
      <c r="D167" s="384"/>
      <c r="E167" s="384"/>
      <c r="F167" s="384"/>
    </row>
    <row r="168" spans="2:6" x14ac:dyDescent="0.2">
      <c r="B168" s="384"/>
      <c r="C168" s="384"/>
      <c r="D168" s="384"/>
      <c r="E168" s="384"/>
      <c r="F168" s="384"/>
    </row>
    <row r="169" spans="2:6" x14ac:dyDescent="0.2">
      <c r="B169" s="384"/>
      <c r="C169" s="384"/>
      <c r="D169" s="384"/>
      <c r="E169" s="384"/>
      <c r="F169" s="384"/>
    </row>
    <row r="170" spans="2:6" x14ac:dyDescent="0.2">
      <c r="B170" s="384"/>
      <c r="C170" s="384"/>
      <c r="D170" s="384"/>
      <c r="E170" s="384"/>
      <c r="F170" s="384"/>
    </row>
    <row r="171" spans="2:6" x14ac:dyDescent="0.2">
      <c r="B171" s="384"/>
      <c r="C171" s="384"/>
      <c r="D171" s="384"/>
      <c r="E171" s="384"/>
      <c r="F171" s="384"/>
    </row>
    <row r="172" spans="2:6" x14ac:dyDescent="0.2">
      <c r="B172" s="384"/>
      <c r="C172" s="384"/>
      <c r="D172" s="384"/>
      <c r="E172" s="384"/>
      <c r="F172" s="384"/>
    </row>
    <row r="173" spans="2:6" x14ac:dyDescent="0.2">
      <c r="B173" s="384"/>
      <c r="C173" s="384"/>
      <c r="D173" s="384"/>
      <c r="E173" s="384"/>
      <c r="F173" s="384"/>
    </row>
    <row r="174" spans="2:6" x14ac:dyDescent="0.2">
      <c r="B174" s="384"/>
      <c r="C174" s="384"/>
      <c r="D174" s="384"/>
      <c r="E174" s="384"/>
      <c r="F174" s="384"/>
    </row>
    <row r="175" spans="2:6" x14ac:dyDescent="0.2">
      <c r="B175" s="384"/>
      <c r="C175" s="384"/>
      <c r="D175" s="384"/>
      <c r="E175" s="384"/>
      <c r="F175" s="384"/>
    </row>
    <row r="176" spans="2:6" x14ac:dyDescent="0.2">
      <c r="B176" s="384"/>
      <c r="C176" s="384"/>
      <c r="D176" s="384"/>
      <c r="E176" s="384"/>
      <c r="F176" s="384"/>
    </row>
    <row r="177" spans="2:6" x14ac:dyDescent="0.2">
      <c r="B177" s="384"/>
      <c r="C177" s="384"/>
      <c r="D177" s="384"/>
      <c r="E177" s="384"/>
      <c r="F177" s="384"/>
    </row>
    <row r="178" spans="2:6" x14ac:dyDescent="0.2">
      <c r="B178" s="384"/>
      <c r="C178" s="384"/>
      <c r="D178" s="384"/>
      <c r="E178" s="384"/>
      <c r="F178" s="384"/>
    </row>
    <row r="179" spans="2:6" x14ac:dyDescent="0.2">
      <c r="B179" s="384"/>
      <c r="C179" s="384"/>
      <c r="D179" s="384"/>
      <c r="E179" s="384"/>
      <c r="F179" s="384"/>
    </row>
    <row r="180" spans="2:6" x14ac:dyDescent="0.2">
      <c r="B180" s="384"/>
      <c r="C180" s="384"/>
      <c r="D180" s="384"/>
      <c r="E180" s="384"/>
      <c r="F180" s="384"/>
    </row>
    <row r="181" spans="2:6" x14ac:dyDescent="0.2">
      <c r="B181" s="384"/>
      <c r="C181" s="384"/>
      <c r="D181" s="384"/>
      <c r="E181" s="384"/>
      <c r="F181" s="384"/>
    </row>
    <row r="182" spans="2:6" x14ac:dyDescent="0.2">
      <c r="B182" s="384"/>
      <c r="C182" s="384"/>
      <c r="D182" s="384"/>
      <c r="E182" s="384"/>
      <c r="F182" s="384"/>
    </row>
    <row r="183" spans="2:6" x14ac:dyDescent="0.2">
      <c r="B183" s="384"/>
      <c r="C183" s="384"/>
      <c r="D183" s="384"/>
      <c r="E183" s="384"/>
      <c r="F183" s="384"/>
    </row>
    <row r="184" spans="2:6" x14ac:dyDescent="0.2">
      <c r="B184" s="384"/>
      <c r="C184" s="384"/>
      <c r="D184" s="384"/>
      <c r="E184" s="384"/>
      <c r="F184" s="384"/>
    </row>
    <row r="185" spans="2:6" x14ac:dyDescent="0.2">
      <c r="B185" s="384"/>
      <c r="C185" s="384"/>
      <c r="D185" s="384"/>
      <c r="E185" s="384"/>
      <c r="F185" s="384"/>
    </row>
    <row r="186" spans="2:6" x14ac:dyDescent="0.2">
      <c r="B186" s="384"/>
      <c r="C186" s="384"/>
      <c r="D186" s="384"/>
      <c r="E186" s="384"/>
      <c r="F186" s="384"/>
    </row>
    <row r="187" spans="2:6" x14ac:dyDescent="0.2">
      <c r="B187" s="384"/>
      <c r="C187" s="384"/>
      <c r="D187" s="384"/>
      <c r="E187" s="384"/>
      <c r="F187" s="384"/>
    </row>
    <row r="188" spans="2:6" x14ac:dyDescent="0.2">
      <c r="B188" s="384"/>
      <c r="C188" s="384"/>
      <c r="D188" s="384"/>
      <c r="E188" s="384"/>
      <c r="F188" s="384"/>
    </row>
    <row r="189" spans="2:6" x14ac:dyDescent="0.2">
      <c r="B189" s="384"/>
      <c r="C189" s="384"/>
      <c r="D189" s="384"/>
      <c r="E189" s="384"/>
      <c r="F189" s="384"/>
    </row>
    <row r="190" spans="2:6" x14ac:dyDescent="0.2">
      <c r="B190" s="384"/>
      <c r="C190" s="384"/>
      <c r="D190" s="384"/>
      <c r="E190" s="384"/>
      <c r="F190" s="384"/>
    </row>
    <row r="191" spans="2:6" x14ac:dyDescent="0.2">
      <c r="B191" s="384"/>
      <c r="C191" s="384"/>
      <c r="D191" s="384"/>
      <c r="E191" s="384"/>
      <c r="F191" s="384"/>
    </row>
    <row r="192" spans="2:6" x14ac:dyDescent="0.2">
      <c r="B192" s="384"/>
      <c r="C192" s="384"/>
      <c r="D192" s="384"/>
      <c r="E192" s="384"/>
      <c r="F192" s="384"/>
    </row>
    <row r="193" spans="2:6" x14ac:dyDescent="0.2">
      <c r="B193" s="384"/>
      <c r="C193" s="384"/>
      <c r="D193" s="384"/>
      <c r="E193" s="384"/>
      <c r="F193" s="384"/>
    </row>
    <row r="194" spans="2:6" x14ac:dyDescent="0.2">
      <c r="B194" s="384"/>
      <c r="C194" s="384"/>
      <c r="D194" s="384"/>
      <c r="E194" s="384"/>
      <c r="F194" s="384"/>
    </row>
    <row r="195" spans="2:6" x14ac:dyDescent="0.2">
      <c r="B195" s="384"/>
      <c r="C195" s="384"/>
      <c r="D195" s="384"/>
      <c r="E195" s="384"/>
      <c r="F195" s="384"/>
    </row>
    <row r="196" spans="2:6" x14ac:dyDescent="0.2">
      <c r="B196" s="384"/>
      <c r="C196" s="384"/>
      <c r="D196" s="384"/>
      <c r="E196" s="384"/>
      <c r="F196" s="384"/>
    </row>
    <row r="197" spans="2:6" x14ac:dyDescent="0.2">
      <c r="B197" s="384"/>
      <c r="C197" s="384"/>
      <c r="D197" s="384"/>
      <c r="E197" s="384"/>
      <c r="F197" s="384"/>
    </row>
    <row r="198" spans="2:6" x14ac:dyDescent="0.2">
      <c r="B198" s="384"/>
      <c r="C198" s="384"/>
      <c r="D198" s="384"/>
      <c r="E198" s="384"/>
      <c r="F198" s="384"/>
    </row>
    <row r="199" spans="2:6" x14ac:dyDescent="0.2">
      <c r="B199" s="384"/>
      <c r="C199" s="384"/>
      <c r="D199" s="384"/>
      <c r="E199" s="384"/>
      <c r="F199" s="384"/>
    </row>
    <row r="200" spans="2:6" x14ac:dyDescent="0.2">
      <c r="B200" s="384"/>
      <c r="C200" s="384"/>
      <c r="D200" s="384"/>
      <c r="E200" s="384"/>
      <c r="F200" s="384"/>
    </row>
    <row r="201" spans="2:6" x14ac:dyDescent="0.2">
      <c r="B201" s="384"/>
      <c r="C201" s="384"/>
      <c r="D201" s="384"/>
      <c r="E201" s="384"/>
      <c r="F201" s="384"/>
    </row>
    <row r="202" spans="2:6" x14ac:dyDescent="0.2">
      <c r="B202" s="384"/>
      <c r="C202" s="384"/>
      <c r="D202" s="384"/>
      <c r="E202" s="384"/>
      <c r="F202" s="384"/>
    </row>
    <row r="203" spans="2:6" x14ac:dyDescent="0.2">
      <c r="B203" s="384"/>
      <c r="C203" s="384"/>
      <c r="D203" s="384"/>
      <c r="E203" s="384"/>
      <c r="F203" s="384"/>
    </row>
    <row r="204" spans="2:6" x14ac:dyDescent="0.2">
      <c r="B204" s="384"/>
      <c r="C204" s="384"/>
      <c r="D204" s="384"/>
      <c r="E204" s="384"/>
      <c r="F204" s="384"/>
    </row>
    <row r="205" spans="2:6" x14ac:dyDescent="0.2">
      <c r="B205" s="384"/>
      <c r="C205" s="384"/>
      <c r="D205" s="384"/>
      <c r="E205" s="384"/>
      <c r="F205" s="384"/>
    </row>
    <row r="206" spans="2:6" x14ac:dyDescent="0.2">
      <c r="B206" s="384"/>
      <c r="C206" s="384"/>
      <c r="D206" s="384"/>
      <c r="E206" s="384"/>
      <c r="F206" s="384"/>
    </row>
    <row r="207" spans="2:6" x14ac:dyDescent="0.2">
      <c r="B207" s="384"/>
      <c r="C207" s="384"/>
      <c r="D207" s="384"/>
      <c r="E207" s="384"/>
      <c r="F207" s="384"/>
    </row>
    <row r="208" spans="2:6" x14ac:dyDescent="0.2">
      <c r="B208" s="384"/>
      <c r="C208" s="384"/>
      <c r="D208" s="384"/>
      <c r="E208" s="384"/>
      <c r="F208" s="384"/>
    </row>
    <row r="209" spans="2:6" x14ac:dyDescent="0.2">
      <c r="B209" s="384"/>
      <c r="C209" s="384"/>
      <c r="D209" s="384"/>
      <c r="E209" s="384"/>
      <c r="F209" s="384"/>
    </row>
    <row r="210" spans="2:6" x14ac:dyDescent="0.2">
      <c r="B210" s="384"/>
      <c r="C210" s="384"/>
      <c r="D210" s="384"/>
      <c r="E210" s="384"/>
      <c r="F210" s="384"/>
    </row>
    <row r="211" spans="2:6" x14ac:dyDescent="0.2">
      <c r="B211" s="384"/>
      <c r="C211" s="384"/>
      <c r="D211" s="384"/>
      <c r="E211" s="384"/>
      <c r="F211" s="384"/>
    </row>
    <row r="212" spans="2:6" x14ac:dyDescent="0.2">
      <c r="B212" s="384"/>
      <c r="C212" s="384"/>
      <c r="D212" s="384"/>
      <c r="E212" s="384"/>
      <c r="F212" s="384"/>
    </row>
    <row r="213" spans="2:6" x14ac:dyDescent="0.2">
      <c r="B213" s="384"/>
      <c r="C213" s="384"/>
      <c r="D213" s="384"/>
      <c r="E213" s="384"/>
      <c r="F213" s="384"/>
    </row>
    <row r="214" spans="2:6" x14ac:dyDescent="0.2">
      <c r="B214" s="384"/>
      <c r="C214" s="384"/>
      <c r="D214" s="384"/>
      <c r="E214" s="384"/>
      <c r="F214" s="384"/>
    </row>
    <row r="215" spans="2:6" x14ac:dyDescent="0.2">
      <c r="B215" s="384"/>
      <c r="C215" s="384"/>
      <c r="D215" s="384"/>
      <c r="E215" s="384"/>
      <c r="F215" s="384"/>
    </row>
    <row r="216" spans="2:6" x14ac:dyDescent="0.2">
      <c r="B216" s="384"/>
      <c r="C216" s="384"/>
      <c r="D216" s="384"/>
      <c r="E216" s="384"/>
      <c r="F216" s="384"/>
    </row>
    <row r="217" spans="2:6" x14ac:dyDescent="0.2">
      <c r="B217" s="384"/>
      <c r="C217" s="384"/>
      <c r="D217" s="384"/>
      <c r="E217" s="384"/>
      <c r="F217" s="384"/>
    </row>
    <row r="218" spans="2:6" x14ac:dyDescent="0.2">
      <c r="B218" s="384"/>
      <c r="C218" s="384"/>
      <c r="D218" s="384"/>
      <c r="E218" s="384"/>
      <c r="F218" s="384"/>
    </row>
    <row r="219" spans="2:6" x14ac:dyDescent="0.2">
      <c r="B219" s="384"/>
      <c r="C219" s="384"/>
      <c r="D219" s="384"/>
      <c r="E219" s="384"/>
      <c r="F219" s="384"/>
    </row>
    <row r="220" spans="2:6" x14ac:dyDescent="0.2">
      <c r="B220" s="384"/>
      <c r="C220" s="384"/>
      <c r="D220" s="384"/>
      <c r="E220" s="384"/>
      <c r="F220" s="384"/>
    </row>
    <row r="221" spans="2:6" x14ac:dyDescent="0.2">
      <c r="B221" s="384"/>
      <c r="C221" s="384"/>
      <c r="D221" s="384"/>
      <c r="E221" s="384"/>
      <c r="F221" s="384"/>
    </row>
    <row r="222" spans="2:6" x14ac:dyDescent="0.2">
      <c r="B222" s="384"/>
      <c r="C222" s="384"/>
      <c r="D222" s="384"/>
      <c r="E222" s="384"/>
      <c r="F222" s="384"/>
    </row>
    <row r="223" spans="2:6" x14ac:dyDescent="0.2">
      <c r="B223" s="384"/>
      <c r="C223" s="384"/>
      <c r="D223" s="384"/>
      <c r="E223" s="384"/>
      <c r="F223" s="384"/>
    </row>
    <row r="224" spans="2:6" x14ac:dyDescent="0.2">
      <c r="B224" s="384"/>
      <c r="C224" s="384"/>
      <c r="D224" s="384"/>
      <c r="E224" s="384"/>
      <c r="F224" s="384"/>
    </row>
    <row r="225" spans="2:6" x14ac:dyDescent="0.2">
      <c r="B225" s="384"/>
      <c r="C225" s="384"/>
      <c r="D225" s="384"/>
      <c r="E225" s="384"/>
      <c r="F225" s="384"/>
    </row>
    <row r="226" spans="2:6" x14ac:dyDescent="0.2">
      <c r="B226" s="384"/>
      <c r="C226" s="384"/>
      <c r="D226" s="384"/>
      <c r="E226" s="384"/>
      <c r="F226" s="384"/>
    </row>
    <row r="227" spans="2:6" x14ac:dyDescent="0.2">
      <c r="B227" s="384"/>
      <c r="C227" s="384"/>
      <c r="D227" s="384"/>
      <c r="E227" s="384"/>
      <c r="F227" s="384"/>
    </row>
    <row r="228" spans="2:6" x14ac:dyDescent="0.2">
      <c r="B228" s="384"/>
      <c r="C228" s="384"/>
      <c r="D228" s="384"/>
      <c r="E228" s="384"/>
      <c r="F228" s="384"/>
    </row>
    <row r="229" spans="2:6" x14ac:dyDescent="0.2">
      <c r="B229" s="384"/>
      <c r="C229" s="384"/>
      <c r="D229" s="384"/>
      <c r="E229" s="384"/>
      <c r="F229" s="384"/>
    </row>
    <row r="230" spans="2:6" x14ac:dyDescent="0.2">
      <c r="B230" s="384"/>
      <c r="C230" s="384"/>
      <c r="D230" s="384"/>
      <c r="E230" s="384"/>
      <c r="F230" s="384"/>
    </row>
    <row r="231" spans="2:6" x14ac:dyDescent="0.2">
      <c r="B231" s="384"/>
      <c r="C231" s="384"/>
      <c r="D231" s="384"/>
      <c r="E231" s="384"/>
      <c r="F231" s="384"/>
    </row>
    <row r="232" spans="2:6" x14ac:dyDescent="0.2">
      <c r="B232" s="384"/>
      <c r="C232" s="384"/>
      <c r="D232" s="384"/>
      <c r="E232" s="384"/>
      <c r="F232" s="384"/>
    </row>
    <row r="233" spans="2:6" x14ac:dyDescent="0.2">
      <c r="B233" s="384"/>
      <c r="C233" s="384"/>
      <c r="D233" s="384"/>
      <c r="E233" s="384"/>
      <c r="F233" s="384"/>
    </row>
    <row r="234" spans="2:6" x14ac:dyDescent="0.2">
      <c r="B234" s="384"/>
      <c r="C234" s="384"/>
      <c r="D234" s="384"/>
      <c r="E234" s="384"/>
      <c r="F234" s="384"/>
    </row>
    <row r="235" spans="2:6" x14ac:dyDescent="0.2">
      <c r="B235" s="384"/>
      <c r="C235" s="384"/>
      <c r="D235" s="384"/>
      <c r="E235" s="384"/>
      <c r="F235" s="384"/>
    </row>
    <row r="236" spans="2:6" x14ac:dyDescent="0.2">
      <c r="B236" s="384"/>
      <c r="C236" s="384"/>
      <c r="D236" s="384"/>
      <c r="E236" s="384"/>
      <c r="F236" s="384"/>
    </row>
    <row r="237" spans="2:6" x14ac:dyDescent="0.2">
      <c r="B237" s="384"/>
      <c r="C237" s="384"/>
      <c r="D237" s="384"/>
      <c r="E237" s="384"/>
      <c r="F237" s="384"/>
    </row>
    <row r="238" spans="2:6" x14ac:dyDescent="0.2">
      <c r="B238" s="384"/>
      <c r="C238" s="384"/>
      <c r="D238" s="384"/>
      <c r="E238" s="384"/>
      <c r="F238" s="384"/>
    </row>
    <row r="239" spans="2:6" x14ac:dyDescent="0.2">
      <c r="B239" s="384"/>
      <c r="C239" s="384"/>
      <c r="D239" s="384"/>
      <c r="E239" s="384"/>
      <c r="F239" s="384"/>
    </row>
    <row r="240" spans="2:6" x14ac:dyDescent="0.2">
      <c r="B240" s="384"/>
      <c r="C240" s="384"/>
      <c r="D240" s="384"/>
      <c r="E240" s="384"/>
      <c r="F240" s="384"/>
    </row>
    <row r="241" spans="2:6" x14ac:dyDescent="0.2">
      <c r="B241" s="384"/>
      <c r="C241" s="384"/>
      <c r="D241" s="384"/>
      <c r="E241" s="384"/>
      <c r="F241" s="384"/>
    </row>
    <row r="242" spans="2:6" x14ac:dyDescent="0.2">
      <c r="B242" s="384"/>
      <c r="C242" s="384"/>
      <c r="D242" s="384"/>
      <c r="E242" s="384"/>
      <c r="F242" s="384"/>
    </row>
    <row r="243" spans="2:6" x14ac:dyDescent="0.2">
      <c r="B243" s="384"/>
      <c r="C243" s="384"/>
      <c r="D243" s="384"/>
      <c r="E243" s="384"/>
      <c r="F243" s="384"/>
    </row>
    <row r="244" spans="2:6" x14ac:dyDescent="0.2">
      <c r="B244" s="384"/>
      <c r="C244" s="384"/>
      <c r="D244" s="384"/>
      <c r="E244" s="384"/>
      <c r="F244" s="384"/>
    </row>
    <row r="245" spans="2:6" x14ac:dyDescent="0.2">
      <c r="B245" s="384"/>
      <c r="C245" s="384"/>
      <c r="D245" s="384"/>
      <c r="E245" s="384"/>
      <c r="F245" s="384"/>
    </row>
    <row r="246" spans="2:6" x14ac:dyDescent="0.2">
      <c r="B246" s="384"/>
      <c r="C246" s="384"/>
      <c r="D246" s="384"/>
      <c r="E246" s="384"/>
      <c r="F246" s="384"/>
    </row>
    <row r="247" spans="2:6" x14ac:dyDescent="0.2">
      <c r="B247" s="384"/>
      <c r="C247" s="384"/>
      <c r="D247" s="384"/>
      <c r="E247" s="384"/>
      <c r="F247" s="384"/>
    </row>
    <row r="248" spans="2:6" x14ac:dyDescent="0.2">
      <c r="B248" s="384"/>
      <c r="C248" s="384"/>
      <c r="D248" s="384"/>
      <c r="E248" s="384"/>
      <c r="F248" s="384"/>
    </row>
    <row r="249" spans="2:6" x14ac:dyDescent="0.2">
      <c r="B249" s="384"/>
      <c r="C249" s="384"/>
      <c r="D249" s="384"/>
      <c r="E249" s="384"/>
      <c r="F249" s="384"/>
    </row>
    <row r="250" spans="2:6" x14ac:dyDescent="0.2">
      <c r="B250" s="384"/>
      <c r="C250" s="384"/>
      <c r="D250" s="384"/>
      <c r="E250" s="384"/>
      <c r="F250" s="384"/>
    </row>
    <row r="251" spans="2:6" x14ac:dyDescent="0.2">
      <c r="B251" s="384"/>
      <c r="C251" s="384"/>
      <c r="D251" s="384"/>
      <c r="E251" s="384"/>
      <c r="F251" s="384"/>
    </row>
    <row r="252" spans="2:6" x14ac:dyDescent="0.2">
      <c r="B252" s="384"/>
      <c r="C252" s="384"/>
      <c r="D252" s="384"/>
      <c r="E252" s="384"/>
      <c r="F252" s="384"/>
    </row>
    <row r="253" spans="2:6" x14ac:dyDescent="0.2">
      <c r="B253" s="384"/>
      <c r="C253" s="384"/>
      <c r="D253" s="384"/>
      <c r="E253" s="384"/>
      <c r="F253" s="384"/>
    </row>
    <row r="254" spans="2:6" x14ac:dyDescent="0.2">
      <c r="B254" s="384"/>
      <c r="C254" s="384"/>
      <c r="D254" s="384"/>
      <c r="E254" s="384"/>
      <c r="F254" s="384"/>
    </row>
    <row r="255" spans="2:6" x14ac:dyDescent="0.2">
      <c r="B255" s="384"/>
      <c r="C255" s="384"/>
      <c r="D255" s="384"/>
      <c r="E255" s="384"/>
      <c r="F255" s="384"/>
    </row>
    <row r="256" spans="2:6" x14ac:dyDescent="0.2">
      <c r="B256" s="384"/>
      <c r="C256" s="384"/>
      <c r="D256" s="384"/>
      <c r="E256" s="384"/>
      <c r="F256" s="384"/>
    </row>
    <row r="257" spans="2:6" x14ac:dyDescent="0.2">
      <c r="B257" s="384"/>
      <c r="C257" s="384"/>
      <c r="D257" s="384"/>
      <c r="E257" s="384"/>
      <c r="F257" s="384"/>
    </row>
    <row r="258" spans="2:6" x14ac:dyDescent="0.2">
      <c r="B258" s="384"/>
      <c r="C258" s="384"/>
      <c r="D258" s="384"/>
      <c r="E258" s="384"/>
      <c r="F258" s="384"/>
    </row>
    <row r="259" spans="2:6" x14ac:dyDescent="0.2">
      <c r="B259" s="384"/>
      <c r="C259" s="384"/>
      <c r="D259" s="384"/>
      <c r="E259" s="384"/>
      <c r="F259" s="384"/>
    </row>
    <row r="260" spans="2:6" x14ac:dyDescent="0.2">
      <c r="B260" s="384"/>
      <c r="C260" s="384"/>
      <c r="D260" s="384"/>
      <c r="E260" s="384"/>
      <c r="F260" s="384"/>
    </row>
    <row r="261" spans="2:6" x14ac:dyDescent="0.2">
      <c r="B261" s="384"/>
      <c r="C261" s="384"/>
      <c r="D261" s="384"/>
      <c r="E261" s="384"/>
      <c r="F261" s="384"/>
    </row>
    <row r="262" spans="2:6" x14ac:dyDescent="0.2">
      <c r="B262" s="384"/>
      <c r="C262" s="384"/>
      <c r="D262" s="384"/>
      <c r="E262" s="384"/>
      <c r="F262" s="384"/>
    </row>
    <row r="263" spans="2:6" x14ac:dyDescent="0.2">
      <c r="B263" s="384"/>
      <c r="C263" s="384"/>
      <c r="D263" s="384"/>
      <c r="E263" s="384"/>
      <c r="F263" s="384"/>
    </row>
    <row r="264" spans="2:6" x14ac:dyDescent="0.2">
      <c r="B264" s="384"/>
      <c r="C264" s="384"/>
      <c r="D264" s="384"/>
      <c r="E264" s="384"/>
      <c r="F264" s="384"/>
    </row>
    <row r="265" spans="2:6" x14ac:dyDescent="0.2">
      <c r="B265" s="384"/>
      <c r="C265" s="384"/>
      <c r="D265" s="384"/>
      <c r="E265" s="384"/>
      <c r="F265" s="384"/>
    </row>
    <row r="266" spans="2:6" x14ac:dyDescent="0.2">
      <c r="B266" s="384"/>
      <c r="C266" s="384"/>
      <c r="D266" s="384"/>
      <c r="E266" s="384"/>
      <c r="F266" s="384"/>
    </row>
    <row r="267" spans="2:6" x14ac:dyDescent="0.2">
      <c r="B267" s="384"/>
      <c r="C267" s="384"/>
      <c r="D267" s="384"/>
      <c r="E267" s="384"/>
      <c r="F267" s="384"/>
    </row>
    <row r="268" spans="2:6" x14ac:dyDescent="0.2">
      <c r="B268" s="384"/>
      <c r="C268" s="384"/>
      <c r="D268" s="384"/>
      <c r="E268" s="384"/>
      <c r="F268" s="384"/>
    </row>
    <row r="269" spans="2:6" x14ac:dyDescent="0.2">
      <c r="B269" s="384"/>
      <c r="C269" s="384"/>
      <c r="D269" s="384"/>
      <c r="E269" s="384"/>
      <c r="F269" s="384"/>
    </row>
    <row r="270" spans="2:6" x14ac:dyDescent="0.2">
      <c r="B270" s="384"/>
      <c r="C270" s="384"/>
      <c r="D270" s="384"/>
      <c r="E270" s="384"/>
      <c r="F270" s="384"/>
    </row>
    <row r="271" spans="2:6" x14ac:dyDescent="0.2">
      <c r="B271" s="384"/>
      <c r="C271" s="384"/>
      <c r="D271" s="384"/>
      <c r="E271" s="384"/>
      <c r="F271" s="384"/>
    </row>
    <row r="272" spans="2:6" x14ac:dyDescent="0.2">
      <c r="B272" s="384"/>
      <c r="C272" s="384"/>
      <c r="D272" s="384"/>
      <c r="E272" s="384"/>
      <c r="F272" s="384"/>
    </row>
    <row r="273" spans="2:6" x14ac:dyDescent="0.2">
      <c r="B273" s="384"/>
      <c r="C273" s="384"/>
      <c r="D273" s="384"/>
      <c r="E273" s="384"/>
      <c r="F273" s="384"/>
    </row>
    <row r="274" spans="2:6" x14ac:dyDescent="0.2">
      <c r="B274" s="384"/>
      <c r="C274" s="384"/>
      <c r="D274" s="384"/>
      <c r="E274" s="384"/>
      <c r="F274" s="384"/>
    </row>
    <row r="275" spans="2:6" x14ac:dyDescent="0.2">
      <c r="B275" s="384"/>
      <c r="C275" s="384"/>
      <c r="D275" s="384"/>
      <c r="E275" s="384"/>
      <c r="F275" s="384"/>
    </row>
    <row r="276" spans="2:6" x14ac:dyDescent="0.2">
      <c r="B276" s="384"/>
      <c r="C276" s="384"/>
      <c r="D276" s="384"/>
      <c r="E276" s="384"/>
      <c r="F276" s="384"/>
    </row>
    <row r="277" spans="2:6" x14ac:dyDescent="0.2">
      <c r="B277" s="384"/>
      <c r="C277" s="384"/>
      <c r="D277" s="384"/>
      <c r="E277" s="384"/>
      <c r="F277" s="384"/>
    </row>
    <row r="278" spans="2:6" x14ac:dyDescent="0.2">
      <c r="B278" s="384"/>
      <c r="C278" s="384"/>
      <c r="D278" s="384"/>
      <c r="E278" s="384"/>
      <c r="F278" s="384"/>
    </row>
    <row r="279" spans="2:6" x14ac:dyDescent="0.2">
      <c r="B279" s="384"/>
      <c r="C279" s="384"/>
      <c r="D279" s="384"/>
      <c r="E279" s="384"/>
      <c r="F279" s="384"/>
    </row>
    <row r="280" spans="2:6" x14ac:dyDescent="0.2">
      <c r="B280" s="384"/>
      <c r="C280" s="384"/>
      <c r="D280" s="384"/>
      <c r="E280" s="384"/>
      <c r="F280" s="384"/>
    </row>
    <row r="281" spans="2:6" x14ac:dyDescent="0.2">
      <c r="B281" s="384"/>
      <c r="C281" s="384"/>
      <c r="D281" s="384"/>
      <c r="E281" s="384"/>
      <c r="F281" s="384"/>
    </row>
    <row r="282" spans="2:6" x14ac:dyDescent="0.2">
      <c r="B282" s="384"/>
      <c r="C282" s="384"/>
      <c r="D282" s="384"/>
      <c r="E282" s="384"/>
      <c r="F282" s="384"/>
    </row>
    <row r="283" spans="2:6" x14ac:dyDescent="0.2">
      <c r="B283" s="384"/>
      <c r="C283" s="384"/>
      <c r="D283" s="384"/>
      <c r="E283" s="384"/>
      <c r="F283" s="384"/>
    </row>
    <row r="284" spans="2:6" x14ac:dyDescent="0.2">
      <c r="B284" s="384"/>
      <c r="C284" s="384"/>
      <c r="D284" s="384"/>
      <c r="E284" s="384"/>
      <c r="F284" s="384"/>
    </row>
    <row r="285" spans="2:6" x14ac:dyDescent="0.2">
      <c r="B285" s="384"/>
      <c r="C285" s="384"/>
      <c r="D285" s="384"/>
      <c r="E285" s="384"/>
      <c r="F285" s="384"/>
    </row>
    <row r="286" spans="2:6" x14ac:dyDescent="0.2">
      <c r="B286" s="384"/>
      <c r="C286" s="384"/>
      <c r="D286" s="384"/>
      <c r="E286" s="384"/>
      <c r="F286" s="384"/>
    </row>
    <row r="287" spans="2:6" x14ac:dyDescent="0.2">
      <c r="B287" s="384"/>
      <c r="C287" s="384"/>
      <c r="D287" s="384"/>
      <c r="E287" s="384"/>
      <c r="F287" s="384"/>
    </row>
    <row r="288" spans="2:6" x14ac:dyDescent="0.2">
      <c r="B288" s="384"/>
      <c r="C288" s="384"/>
      <c r="D288" s="384"/>
      <c r="E288" s="384"/>
      <c r="F288" s="384"/>
    </row>
    <row r="289" spans="2:6" x14ac:dyDescent="0.2">
      <c r="B289" s="384"/>
      <c r="C289" s="384"/>
      <c r="D289" s="384"/>
      <c r="E289" s="384"/>
      <c r="F289" s="384"/>
    </row>
    <row r="290" spans="2:6" x14ac:dyDescent="0.2">
      <c r="B290" s="384"/>
      <c r="C290" s="384"/>
      <c r="D290" s="384"/>
      <c r="E290" s="384"/>
      <c r="F290" s="384"/>
    </row>
    <row r="291" spans="2:6" x14ac:dyDescent="0.2">
      <c r="B291" s="384"/>
      <c r="C291" s="384"/>
      <c r="D291" s="384"/>
      <c r="E291" s="384"/>
      <c r="F291" s="384"/>
    </row>
    <row r="292" spans="2:6" x14ac:dyDescent="0.2">
      <c r="B292" s="384"/>
      <c r="C292" s="384"/>
      <c r="D292" s="384"/>
      <c r="E292" s="384"/>
      <c r="F292" s="384"/>
    </row>
    <row r="293" spans="2:6" x14ac:dyDescent="0.2">
      <c r="B293" s="384"/>
      <c r="C293" s="384"/>
      <c r="D293" s="384"/>
      <c r="E293" s="384"/>
      <c r="F293" s="384"/>
    </row>
    <row r="294" spans="2:6" x14ac:dyDescent="0.2">
      <c r="B294" s="384"/>
      <c r="C294" s="384"/>
      <c r="D294" s="384"/>
      <c r="E294" s="384"/>
      <c r="F294" s="384"/>
    </row>
    <row r="295" spans="2:6" x14ac:dyDescent="0.2">
      <c r="B295" s="384"/>
      <c r="C295" s="384"/>
      <c r="D295" s="384"/>
      <c r="E295" s="384"/>
      <c r="F295" s="384"/>
    </row>
    <row r="296" spans="2:6" x14ac:dyDescent="0.2">
      <c r="B296" s="384"/>
      <c r="C296" s="384"/>
      <c r="D296" s="384"/>
      <c r="E296" s="384"/>
      <c r="F296" s="384"/>
    </row>
    <row r="297" spans="2:6" x14ac:dyDescent="0.2">
      <c r="B297" s="384"/>
      <c r="C297" s="384"/>
      <c r="D297" s="384"/>
      <c r="E297" s="384"/>
      <c r="F297" s="384"/>
    </row>
    <row r="298" spans="2:6" x14ac:dyDescent="0.2">
      <c r="B298" s="384"/>
      <c r="C298" s="384"/>
      <c r="D298" s="384"/>
      <c r="E298" s="384"/>
      <c r="F298" s="384"/>
    </row>
    <row r="299" spans="2:6" x14ac:dyDescent="0.2">
      <c r="B299" s="384"/>
      <c r="C299" s="384"/>
      <c r="D299" s="384"/>
      <c r="E299" s="384"/>
      <c r="F299" s="384"/>
    </row>
    <row r="300" spans="2:6" x14ac:dyDescent="0.2">
      <c r="B300" s="384"/>
      <c r="C300" s="384"/>
      <c r="D300" s="384"/>
      <c r="E300" s="384"/>
      <c r="F300" s="384"/>
    </row>
    <row r="301" spans="2:6" x14ac:dyDescent="0.2">
      <c r="B301" s="384"/>
      <c r="C301" s="384"/>
      <c r="D301" s="384"/>
      <c r="E301" s="384"/>
      <c r="F301" s="384"/>
    </row>
    <row r="302" spans="2:6" x14ac:dyDescent="0.2">
      <c r="B302" s="384"/>
      <c r="C302" s="384"/>
      <c r="D302" s="384"/>
      <c r="E302" s="384"/>
      <c r="F302" s="384"/>
    </row>
    <row r="303" spans="2:6" x14ac:dyDescent="0.2">
      <c r="B303" s="384"/>
      <c r="C303" s="384"/>
      <c r="D303" s="384"/>
      <c r="E303" s="384"/>
      <c r="F303" s="384"/>
    </row>
    <row r="304" spans="2:6" x14ac:dyDescent="0.2">
      <c r="B304" s="384"/>
      <c r="C304" s="384"/>
      <c r="D304" s="384"/>
      <c r="E304" s="384"/>
      <c r="F304" s="384"/>
    </row>
    <row r="305" spans="2:6" x14ac:dyDescent="0.2">
      <c r="B305" s="384"/>
      <c r="C305" s="384"/>
      <c r="D305" s="384"/>
      <c r="E305" s="384"/>
      <c r="F305" s="384"/>
    </row>
    <row r="306" spans="2:6" x14ac:dyDescent="0.2">
      <c r="B306" s="384"/>
      <c r="C306" s="384"/>
      <c r="D306" s="384"/>
      <c r="E306" s="384"/>
      <c r="F306" s="384"/>
    </row>
    <row r="307" spans="2:6" x14ac:dyDescent="0.2">
      <c r="B307" s="384"/>
      <c r="C307" s="384"/>
      <c r="D307" s="384"/>
      <c r="E307" s="384"/>
      <c r="F307" s="384"/>
    </row>
    <row r="308" spans="2:6" x14ac:dyDescent="0.2">
      <c r="B308" s="384"/>
      <c r="C308" s="384"/>
      <c r="D308" s="384"/>
      <c r="E308" s="384"/>
      <c r="F308" s="384"/>
    </row>
    <row r="309" spans="2:6" x14ac:dyDescent="0.2">
      <c r="B309" s="384"/>
      <c r="C309" s="384"/>
      <c r="D309" s="384"/>
      <c r="E309" s="384"/>
      <c r="F309" s="384"/>
    </row>
    <row r="310" spans="2:6" x14ac:dyDescent="0.2">
      <c r="B310" s="384"/>
      <c r="C310" s="384"/>
      <c r="D310" s="384"/>
      <c r="E310" s="384"/>
      <c r="F310" s="384"/>
    </row>
    <row r="311" spans="2:6" x14ac:dyDescent="0.2">
      <c r="B311" s="384"/>
      <c r="C311" s="384"/>
      <c r="D311" s="384"/>
      <c r="E311" s="384"/>
      <c r="F311" s="384"/>
    </row>
    <row r="312" spans="2:6" x14ac:dyDescent="0.2">
      <c r="B312" s="384"/>
      <c r="C312" s="384"/>
      <c r="D312" s="384"/>
      <c r="E312" s="384"/>
      <c r="F312" s="384"/>
    </row>
    <row r="313" spans="2:6" x14ac:dyDescent="0.2">
      <c r="B313" s="384"/>
      <c r="C313" s="384"/>
      <c r="D313" s="384"/>
      <c r="E313" s="384"/>
      <c r="F313" s="384"/>
    </row>
    <row r="314" spans="2:6" x14ac:dyDescent="0.2">
      <c r="B314" s="384"/>
      <c r="C314" s="384"/>
      <c r="D314" s="384"/>
      <c r="E314" s="384"/>
      <c r="F314" s="384"/>
    </row>
    <row r="315" spans="2:6" x14ac:dyDescent="0.2">
      <c r="B315" s="384"/>
      <c r="C315" s="384"/>
      <c r="D315" s="384"/>
      <c r="E315" s="384"/>
      <c r="F315" s="384"/>
    </row>
    <row r="316" spans="2:6" x14ac:dyDescent="0.2">
      <c r="B316" s="384"/>
      <c r="C316" s="384"/>
      <c r="D316" s="384"/>
      <c r="E316" s="384"/>
      <c r="F316" s="384"/>
    </row>
    <row r="317" spans="2:6" x14ac:dyDescent="0.2">
      <c r="B317" s="384"/>
      <c r="C317" s="384"/>
      <c r="D317" s="384"/>
      <c r="E317" s="384"/>
      <c r="F317" s="384"/>
    </row>
    <row r="318" spans="2:6" x14ac:dyDescent="0.2">
      <c r="B318" s="384"/>
      <c r="C318" s="384"/>
      <c r="D318" s="384"/>
      <c r="E318" s="384"/>
      <c r="F318" s="384"/>
    </row>
    <row r="319" spans="2:6" x14ac:dyDescent="0.2">
      <c r="B319" s="384"/>
      <c r="C319" s="384"/>
      <c r="D319" s="384"/>
      <c r="E319" s="384"/>
      <c r="F319" s="384"/>
    </row>
    <row r="320" spans="2:6" x14ac:dyDescent="0.2">
      <c r="B320" s="384"/>
      <c r="C320" s="384"/>
      <c r="D320" s="384"/>
      <c r="E320" s="384"/>
      <c r="F320" s="384"/>
    </row>
    <row r="321" spans="2:6" x14ac:dyDescent="0.2">
      <c r="B321" s="384"/>
      <c r="C321" s="384"/>
      <c r="D321" s="384"/>
      <c r="E321" s="384"/>
      <c r="F321" s="384"/>
    </row>
    <row r="322" spans="2:6" x14ac:dyDescent="0.2">
      <c r="B322" s="384"/>
      <c r="C322" s="384"/>
      <c r="D322" s="384"/>
      <c r="E322" s="384"/>
      <c r="F322" s="384"/>
    </row>
    <row r="323" spans="2:6" x14ac:dyDescent="0.2">
      <c r="B323" s="384"/>
      <c r="C323" s="384"/>
      <c r="D323" s="384"/>
      <c r="E323" s="384"/>
      <c r="F323" s="384"/>
    </row>
    <row r="324" spans="2:6" x14ac:dyDescent="0.2">
      <c r="B324" s="384"/>
      <c r="C324" s="384"/>
      <c r="D324" s="384"/>
      <c r="E324" s="384"/>
      <c r="F324" s="384"/>
    </row>
    <row r="325" spans="2:6" x14ac:dyDescent="0.2">
      <c r="B325" s="384"/>
      <c r="C325" s="384"/>
      <c r="D325" s="384"/>
      <c r="E325" s="384"/>
      <c r="F325" s="384"/>
    </row>
    <row r="326" spans="2:6" x14ac:dyDescent="0.2">
      <c r="B326" s="384"/>
      <c r="C326" s="384"/>
      <c r="D326" s="384"/>
      <c r="E326" s="384"/>
      <c r="F326" s="384"/>
    </row>
    <row r="327" spans="2:6" x14ac:dyDescent="0.2">
      <c r="B327" s="384"/>
      <c r="C327" s="384"/>
      <c r="D327" s="384"/>
      <c r="E327" s="384"/>
      <c r="F327" s="384"/>
    </row>
    <row r="328" spans="2:6" x14ac:dyDescent="0.2">
      <c r="B328" s="384"/>
      <c r="C328" s="384"/>
      <c r="D328" s="384"/>
      <c r="E328" s="384"/>
      <c r="F328" s="384"/>
    </row>
    <row r="329" spans="2:6" x14ac:dyDescent="0.2">
      <c r="B329" s="384"/>
      <c r="C329" s="384"/>
      <c r="D329" s="384"/>
      <c r="E329" s="384"/>
      <c r="F329" s="384"/>
    </row>
    <row r="330" spans="2:6" x14ac:dyDescent="0.2">
      <c r="B330" s="384"/>
      <c r="C330" s="384"/>
      <c r="D330" s="384"/>
      <c r="E330" s="384"/>
      <c r="F330" s="384"/>
    </row>
    <row r="331" spans="2:6" x14ac:dyDescent="0.2">
      <c r="B331" s="384"/>
      <c r="C331" s="384"/>
      <c r="D331" s="384"/>
      <c r="E331" s="384"/>
      <c r="F331" s="384"/>
    </row>
    <row r="332" spans="2:6" x14ac:dyDescent="0.2">
      <c r="B332" s="384"/>
      <c r="C332" s="384"/>
      <c r="D332" s="384"/>
      <c r="E332" s="384"/>
      <c r="F332" s="384"/>
    </row>
    <row r="333" spans="2:6" x14ac:dyDescent="0.2">
      <c r="B333" s="384"/>
      <c r="C333" s="384"/>
      <c r="D333" s="384"/>
      <c r="E333" s="384"/>
      <c r="F333" s="384"/>
    </row>
    <row r="334" spans="2:6" x14ac:dyDescent="0.2">
      <c r="B334" s="384"/>
      <c r="C334" s="384"/>
      <c r="D334" s="384"/>
      <c r="E334" s="384"/>
      <c r="F334" s="384"/>
    </row>
    <row r="335" spans="2:6" x14ac:dyDescent="0.2">
      <c r="B335" s="384"/>
      <c r="C335" s="384"/>
      <c r="D335" s="384"/>
      <c r="E335" s="384"/>
      <c r="F335" s="384"/>
    </row>
    <row r="336" spans="2:6" x14ac:dyDescent="0.2">
      <c r="B336" s="384"/>
      <c r="C336" s="384"/>
      <c r="D336" s="384"/>
      <c r="E336" s="384"/>
      <c r="F336" s="384"/>
    </row>
    <row r="337" spans="2:6" x14ac:dyDescent="0.2">
      <c r="B337" s="384"/>
      <c r="C337" s="384"/>
      <c r="D337" s="384"/>
      <c r="E337" s="384"/>
      <c r="F337" s="384"/>
    </row>
    <row r="338" spans="2:6" x14ac:dyDescent="0.2">
      <c r="B338" s="384"/>
      <c r="C338" s="384"/>
      <c r="D338" s="384"/>
      <c r="E338" s="384"/>
      <c r="F338" s="384"/>
    </row>
    <row r="339" spans="2:6" x14ac:dyDescent="0.2">
      <c r="B339" s="384"/>
      <c r="C339" s="384"/>
      <c r="D339" s="384"/>
      <c r="E339" s="384"/>
      <c r="F339" s="384"/>
    </row>
    <row r="340" spans="2:6" x14ac:dyDescent="0.2">
      <c r="B340" s="384"/>
      <c r="C340" s="384"/>
      <c r="D340" s="384"/>
      <c r="E340" s="384"/>
      <c r="F340" s="384"/>
    </row>
    <row r="341" spans="2:6" x14ac:dyDescent="0.2">
      <c r="B341" s="384"/>
      <c r="C341" s="384"/>
      <c r="D341" s="384"/>
      <c r="E341" s="384"/>
      <c r="F341" s="384"/>
    </row>
    <row r="342" spans="2:6" x14ac:dyDescent="0.2">
      <c r="B342" s="384"/>
      <c r="C342" s="384"/>
      <c r="D342" s="384"/>
      <c r="E342" s="384"/>
      <c r="F342" s="384"/>
    </row>
    <row r="343" spans="2:6" x14ac:dyDescent="0.2">
      <c r="B343" s="384"/>
      <c r="C343" s="384"/>
      <c r="D343" s="384"/>
      <c r="E343" s="384"/>
      <c r="F343" s="384"/>
    </row>
    <row r="344" spans="2:6" x14ac:dyDescent="0.2">
      <c r="B344" s="384"/>
      <c r="C344" s="384"/>
      <c r="D344" s="384"/>
      <c r="E344" s="384"/>
      <c r="F344" s="384"/>
    </row>
    <row r="345" spans="2:6" x14ac:dyDescent="0.2">
      <c r="B345" s="384"/>
      <c r="C345" s="384"/>
      <c r="D345" s="384"/>
      <c r="E345" s="384"/>
      <c r="F345" s="384"/>
    </row>
    <row r="346" spans="2:6" x14ac:dyDescent="0.2">
      <c r="B346" s="384"/>
      <c r="C346" s="384"/>
      <c r="D346" s="384"/>
      <c r="E346" s="384"/>
      <c r="F346" s="384"/>
    </row>
    <row r="347" spans="2:6" x14ac:dyDescent="0.2">
      <c r="B347" s="384"/>
      <c r="C347" s="384"/>
      <c r="D347" s="384"/>
      <c r="E347" s="384"/>
      <c r="F347" s="384"/>
    </row>
    <row r="348" spans="2:6" x14ac:dyDescent="0.2">
      <c r="B348" s="384"/>
      <c r="C348" s="384"/>
      <c r="D348" s="384"/>
      <c r="E348" s="384"/>
      <c r="F348" s="384"/>
    </row>
    <row r="349" spans="2:6" x14ac:dyDescent="0.2">
      <c r="B349" s="384"/>
      <c r="C349" s="384"/>
      <c r="D349" s="384"/>
      <c r="E349" s="384"/>
      <c r="F349" s="384"/>
    </row>
    <row r="350" spans="2:6" x14ac:dyDescent="0.2">
      <c r="B350" s="384"/>
      <c r="C350" s="384"/>
      <c r="D350" s="384"/>
      <c r="E350" s="384"/>
      <c r="F350" s="384"/>
    </row>
    <row r="351" spans="2:6" x14ac:dyDescent="0.2">
      <c r="B351" s="384"/>
      <c r="C351" s="384"/>
      <c r="D351" s="384"/>
      <c r="E351" s="384"/>
      <c r="F351" s="384"/>
    </row>
    <row r="352" spans="2:6" x14ac:dyDescent="0.2">
      <c r="B352" s="384"/>
      <c r="C352" s="384"/>
      <c r="D352" s="384"/>
      <c r="E352" s="384"/>
      <c r="F352" s="384"/>
    </row>
    <row r="353" spans="2:6" x14ac:dyDescent="0.2">
      <c r="B353" s="384"/>
      <c r="C353" s="384"/>
      <c r="D353" s="384"/>
      <c r="E353" s="384"/>
      <c r="F353" s="384"/>
    </row>
    <row r="354" spans="2:6" x14ac:dyDescent="0.2">
      <c r="B354" s="384"/>
      <c r="C354" s="384"/>
      <c r="D354" s="384"/>
      <c r="E354" s="384"/>
      <c r="F354" s="384"/>
    </row>
    <row r="355" spans="2:6" x14ac:dyDescent="0.2">
      <c r="B355" s="384"/>
      <c r="C355" s="384"/>
      <c r="D355" s="384"/>
      <c r="E355" s="384"/>
      <c r="F355" s="384"/>
    </row>
    <row r="356" spans="2:6" x14ac:dyDescent="0.2">
      <c r="B356" s="384"/>
      <c r="C356" s="384"/>
      <c r="D356" s="384"/>
      <c r="E356" s="384"/>
      <c r="F356" s="384"/>
    </row>
    <row r="357" spans="2:6" x14ac:dyDescent="0.2">
      <c r="B357" s="384"/>
      <c r="C357" s="384"/>
      <c r="D357" s="384"/>
      <c r="E357" s="384"/>
      <c r="F357" s="384"/>
    </row>
    <row r="358" spans="2:6" x14ac:dyDescent="0.2">
      <c r="B358" s="384"/>
      <c r="C358" s="384"/>
      <c r="D358" s="384"/>
      <c r="E358" s="384"/>
      <c r="F358" s="384"/>
    </row>
    <row r="359" spans="2:6" x14ac:dyDescent="0.2">
      <c r="B359" s="384"/>
      <c r="C359" s="384"/>
      <c r="D359" s="384"/>
      <c r="E359" s="384"/>
      <c r="F359" s="384"/>
    </row>
    <row r="360" spans="2:6" x14ac:dyDescent="0.2">
      <c r="B360" s="384"/>
      <c r="C360" s="384"/>
      <c r="D360" s="384"/>
      <c r="E360" s="384"/>
      <c r="F360" s="384"/>
    </row>
    <row r="361" spans="2:6" x14ac:dyDescent="0.2">
      <c r="B361" s="384"/>
      <c r="C361" s="384"/>
      <c r="D361" s="384"/>
      <c r="E361" s="384"/>
      <c r="F361" s="384"/>
    </row>
    <row r="362" spans="2:6" x14ac:dyDescent="0.2">
      <c r="B362" s="384"/>
      <c r="C362" s="384"/>
      <c r="D362" s="384"/>
      <c r="E362" s="384"/>
      <c r="F362" s="384"/>
    </row>
    <row r="363" spans="2:6" x14ac:dyDescent="0.2">
      <c r="B363" s="384"/>
      <c r="C363" s="384"/>
      <c r="D363" s="384"/>
      <c r="E363" s="384"/>
      <c r="F363" s="384"/>
    </row>
    <row r="364" spans="2:6" x14ac:dyDescent="0.2">
      <c r="B364" s="384"/>
      <c r="C364" s="384"/>
      <c r="D364" s="384"/>
      <c r="E364" s="384"/>
      <c r="F364" s="384"/>
    </row>
    <row r="365" spans="2:6" x14ac:dyDescent="0.2">
      <c r="B365" s="384"/>
      <c r="C365" s="384"/>
      <c r="D365" s="384"/>
      <c r="E365" s="384"/>
      <c r="F365" s="384"/>
    </row>
    <row r="366" spans="2:6" x14ac:dyDescent="0.2">
      <c r="B366" s="384"/>
      <c r="C366" s="384"/>
      <c r="D366" s="384"/>
      <c r="E366" s="384"/>
      <c r="F366" s="384"/>
    </row>
    <row r="367" spans="2:6" x14ac:dyDescent="0.2">
      <c r="B367" s="384"/>
      <c r="C367" s="384"/>
      <c r="D367" s="384"/>
      <c r="E367" s="384"/>
      <c r="F367" s="384"/>
    </row>
    <row r="368" spans="2:6" x14ac:dyDescent="0.2">
      <c r="B368" s="384"/>
      <c r="C368" s="384"/>
      <c r="D368" s="384"/>
      <c r="E368" s="384"/>
      <c r="F368" s="384"/>
    </row>
    <row r="369" spans="2:6" x14ac:dyDescent="0.2">
      <c r="B369" s="384"/>
      <c r="C369" s="384"/>
      <c r="D369" s="384"/>
      <c r="E369" s="384"/>
      <c r="F369" s="384"/>
    </row>
    <row r="370" spans="2:6" x14ac:dyDescent="0.2">
      <c r="B370" s="384"/>
      <c r="C370" s="384"/>
      <c r="D370" s="384"/>
      <c r="E370" s="384"/>
      <c r="F370" s="384"/>
    </row>
    <row r="371" spans="2:6" x14ac:dyDescent="0.2">
      <c r="B371" s="384"/>
      <c r="C371" s="384"/>
      <c r="D371" s="384"/>
      <c r="E371" s="384"/>
      <c r="F371" s="384"/>
    </row>
    <row r="372" spans="2:6" x14ac:dyDescent="0.2">
      <c r="B372" s="384"/>
      <c r="C372" s="384"/>
      <c r="D372" s="384"/>
      <c r="E372" s="384"/>
      <c r="F372" s="384"/>
    </row>
    <row r="373" spans="2:6" x14ac:dyDescent="0.2">
      <c r="B373" s="384"/>
      <c r="C373" s="384"/>
      <c r="D373" s="384"/>
      <c r="E373" s="384"/>
      <c r="F373" s="384"/>
    </row>
    <row r="374" spans="2:6" x14ac:dyDescent="0.2">
      <c r="B374" s="384"/>
      <c r="C374" s="384"/>
      <c r="D374" s="384"/>
      <c r="E374" s="384"/>
      <c r="F374" s="384"/>
    </row>
    <row r="375" spans="2:6" x14ac:dyDescent="0.2">
      <c r="B375" s="384"/>
      <c r="C375" s="384"/>
      <c r="D375" s="384"/>
      <c r="E375" s="384"/>
      <c r="F375" s="384"/>
    </row>
    <row r="376" spans="2:6" x14ac:dyDescent="0.2">
      <c r="B376" s="384"/>
      <c r="C376" s="384"/>
      <c r="D376" s="384"/>
      <c r="E376" s="384"/>
      <c r="F376" s="384"/>
    </row>
    <row r="377" spans="2:6" x14ac:dyDescent="0.2">
      <c r="B377" s="384"/>
      <c r="C377" s="384"/>
      <c r="D377" s="384"/>
      <c r="E377" s="384"/>
      <c r="F377" s="384"/>
    </row>
    <row r="378" spans="2:6" x14ac:dyDescent="0.2">
      <c r="B378" s="384"/>
      <c r="C378" s="384"/>
      <c r="D378" s="384"/>
      <c r="E378" s="384"/>
      <c r="F378" s="384"/>
    </row>
    <row r="379" spans="2:6" x14ac:dyDescent="0.2">
      <c r="B379" s="384"/>
      <c r="C379" s="384"/>
      <c r="D379" s="384"/>
      <c r="E379" s="384"/>
      <c r="F379" s="384"/>
    </row>
    <row r="380" spans="2:6" x14ac:dyDescent="0.2">
      <c r="B380" s="384"/>
      <c r="C380" s="384"/>
      <c r="D380" s="384"/>
      <c r="E380" s="384"/>
      <c r="F380" s="384"/>
    </row>
    <row r="381" spans="2:6" x14ac:dyDescent="0.2">
      <c r="B381" s="384"/>
      <c r="C381" s="384"/>
      <c r="D381" s="384"/>
      <c r="E381" s="384"/>
      <c r="F381" s="384"/>
    </row>
    <row r="382" spans="2:6" x14ac:dyDescent="0.2">
      <c r="B382" s="384"/>
      <c r="C382" s="384"/>
      <c r="D382" s="384"/>
      <c r="E382" s="384"/>
      <c r="F382" s="384"/>
    </row>
    <row r="383" spans="2:6" x14ac:dyDescent="0.2">
      <c r="B383" s="384"/>
      <c r="C383" s="384"/>
      <c r="D383" s="384"/>
      <c r="E383" s="384"/>
      <c r="F383" s="384"/>
    </row>
    <row r="384" spans="2:6" x14ac:dyDescent="0.2">
      <c r="B384" s="384"/>
      <c r="C384" s="384"/>
      <c r="D384" s="384"/>
      <c r="E384" s="384"/>
      <c r="F384" s="384"/>
    </row>
    <row r="385" spans="2:6" x14ac:dyDescent="0.2">
      <c r="B385" s="384"/>
      <c r="C385" s="384"/>
      <c r="D385" s="384"/>
      <c r="E385" s="384"/>
      <c r="F385" s="384"/>
    </row>
    <row r="386" spans="2:6" x14ac:dyDescent="0.2">
      <c r="B386" s="384"/>
      <c r="C386" s="384"/>
      <c r="D386" s="384"/>
      <c r="E386" s="384"/>
      <c r="F386" s="384"/>
    </row>
    <row r="387" spans="2:6" x14ac:dyDescent="0.2">
      <c r="B387" s="384"/>
      <c r="C387" s="384"/>
      <c r="D387" s="384"/>
      <c r="E387" s="384"/>
      <c r="F387" s="384"/>
    </row>
    <row r="388" spans="2:6" x14ac:dyDescent="0.2">
      <c r="B388" s="384"/>
      <c r="C388" s="384"/>
      <c r="D388" s="384"/>
      <c r="E388" s="384"/>
      <c r="F388" s="384"/>
    </row>
    <row r="389" spans="2:6" x14ac:dyDescent="0.2">
      <c r="B389" s="384"/>
      <c r="C389" s="384"/>
      <c r="D389" s="384"/>
      <c r="E389" s="384"/>
      <c r="F389" s="384"/>
    </row>
    <row r="390" spans="2:6" x14ac:dyDescent="0.2">
      <c r="B390" s="384"/>
      <c r="C390" s="384"/>
      <c r="D390" s="384"/>
      <c r="E390" s="384"/>
      <c r="F390" s="384"/>
    </row>
    <row r="391" spans="2:6" x14ac:dyDescent="0.2">
      <c r="B391" s="384"/>
      <c r="C391" s="384"/>
      <c r="D391" s="384"/>
      <c r="E391" s="384"/>
      <c r="F391" s="384"/>
    </row>
    <row r="392" spans="2:6" x14ac:dyDescent="0.2">
      <c r="B392" s="384"/>
      <c r="C392" s="384"/>
      <c r="D392" s="384"/>
      <c r="E392" s="384"/>
      <c r="F392" s="384"/>
    </row>
    <row r="393" spans="2:6" x14ac:dyDescent="0.2">
      <c r="B393" s="384"/>
      <c r="C393" s="384"/>
      <c r="D393" s="384"/>
      <c r="E393" s="384"/>
      <c r="F393" s="384"/>
    </row>
    <row r="394" spans="2:6" x14ac:dyDescent="0.2">
      <c r="B394" s="384"/>
      <c r="C394" s="384"/>
      <c r="D394" s="384"/>
      <c r="E394" s="384"/>
      <c r="F394" s="384"/>
    </row>
    <row r="395" spans="2:6" x14ac:dyDescent="0.2">
      <c r="B395" s="384"/>
      <c r="C395" s="384"/>
      <c r="D395" s="384"/>
      <c r="E395" s="384"/>
      <c r="F395" s="384"/>
    </row>
    <row r="396" spans="2:6" x14ac:dyDescent="0.2">
      <c r="B396" s="384"/>
      <c r="C396" s="384"/>
      <c r="D396" s="384"/>
      <c r="E396" s="384"/>
      <c r="F396" s="384"/>
    </row>
    <row r="397" spans="2:6" x14ac:dyDescent="0.2">
      <c r="B397" s="384"/>
      <c r="C397" s="384"/>
      <c r="D397" s="384"/>
      <c r="E397" s="384"/>
      <c r="F397" s="384"/>
    </row>
    <row r="398" spans="2:6" x14ac:dyDescent="0.2">
      <c r="B398" s="384"/>
      <c r="C398" s="384"/>
      <c r="D398" s="384"/>
      <c r="E398" s="384"/>
      <c r="F398" s="384"/>
    </row>
    <row r="399" spans="2:6" x14ac:dyDescent="0.2">
      <c r="B399" s="384"/>
      <c r="C399" s="384"/>
      <c r="D399" s="384"/>
      <c r="E399" s="384"/>
      <c r="F399" s="384"/>
    </row>
    <row r="400" spans="2:6" x14ac:dyDescent="0.2">
      <c r="B400" s="384"/>
      <c r="C400" s="384"/>
      <c r="D400" s="384"/>
      <c r="E400" s="384"/>
      <c r="F400" s="384"/>
    </row>
    <row r="401" spans="2:6" x14ac:dyDescent="0.2">
      <c r="B401" s="384"/>
      <c r="C401" s="384"/>
      <c r="D401" s="384"/>
      <c r="E401" s="384"/>
      <c r="F401" s="384"/>
    </row>
    <row r="402" spans="2:6" x14ac:dyDescent="0.2">
      <c r="B402" s="384"/>
      <c r="C402" s="384"/>
      <c r="D402" s="384"/>
      <c r="E402" s="384"/>
      <c r="F402" s="384"/>
    </row>
    <row r="403" spans="2:6" x14ac:dyDescent="0.2">
      <c r="B403" s="384"/>
      <c r="C403" s="384"/>
      <c r="D403" s="384"/>
      <c r="E403" s="384"/>
      <c r="F403" s="384"/>
    </row>
    <row r="404" spans="2:6" x14ac:dyDescent="0.2">
      <c r="B404" s="384"/>
      <c r="C404" s="384"/>
      <c r="D404" s="384"/>
      <c r="E404" s="384"/>
      <c r="F404" s="384"/>
    </row>
    <row r="405" spans="2:6" x14ac:dyDescent="0.2">
      <c r="B405" s="384"/>
      <c r="C405" s="384"/>
      <c r="D405" s="384"/>
      <c r="E405" s="384"/>
      <c r="F405" s="384"/>
    </row>
    <row r="406" spans="2:6" x14ac:dyDescent="0.2">
      <c r="B406" s="384"/>
      <c r="C406" s="384"/>
      <c r="D406" s="384"/>
      <c r="E406" s="384"/>
      <c r="F406" s="384"/>
    </row>
    <row r="407" spans="2:6" x14ac:dyDescent="0.2">
      <c r="B407" s="384"/>
      <c r="C407" s="384"/>
      <c r="D407" s="384"/>
      <c r="E407" s="384"/>
      <c r="F407" s="384"/>
    </row>
    <row r="408" spans="2:6" x14ac:dyDescent="0.2">
      <c r="B408" s="384"/>
      <c r="C408" s="384"/>
      <c r="D408" s="384"/>
      <c r="E408" s="384"/>
      <c r="F408" s="384"/>
    </row>
    <row r="409" spans="2:6" x14ac:dyDescent="0.2">
      <c r="B409" s="384"/>
      <c r="C409" s="384"/>
      <c r="D409" s="384"/>
      <c r="E409" s="384"/>
      <c r="F409" s="384"/>
    </row>
    <row r="410" spans="2:6" x14ac:dyDescent="0.2">
      <c r="B410" s="384"/>
      <c r="C410" s="384"/>
      <c r="D410" s="384"/>
      <c r="E410" s="384"/>
      <c r="F410" s="384"/>
    </row>
    <row r="411" spans="2:6" x14ac:dyDescent="0.2">
      <c r="B411" s="384"/>
      <c r="C411" s="384"/>
      <c r="D411" s="384"/>
      <c r="E411" s="384"/>
      <c r="F411" s="384"/>
    </row>
    <row r="412" spans="2:6" x14ac:dyDescent="0.2">
      <c r="B412" s="384"/>
      <c r="C412" s="384"/>
      <c r="D412" s="384"/>
      <c r="E412" s="384"/>
      <c r="F412" s="384"/>
    </row>
    <row r="413" spans="2:6" x14ac:dyDescent="0.2">
      <c r="B413" s="384"/>
      <c r="C413" s="384"/>
      <c r="D413" s="384"/>
      <c r="E413" s="384"/>
      <c r="F413" s="384"/>
    </row>
    <row r="414" spans="2:6" x14ac:dyDescent="0.2">
      <c r="B414" s="384"/>
      <c r="C414" s="384"/>
      <c r="D414" s="384"/>
      <c r="E414" s="384"/>
      <c r="F414" s="384"/>
    </row>
    <row r="415" spans="2:6" x14ac:dyDescent="0.2">
      <c r="B415" s="384"/>
      <c r="C415" s="384"/>
      <c r="D415" s="384"/>
      <c r="E415" s="384"/>
      <c r="F415" s="384"/>
    </row>
    <row r="416" spans="2:6" x14ac:dyDescent="0.2">
      <c r="B416" s="384"/>
      <c r="C416" s="384"/>
      <c r="D416" s="384"/>
      <c r="E416" s="384"/>
      <c r="F416" s="384"/>
    </row>
    <row r="417" spans="2:6" x14ac:dyDescent="0.2">
      <c r="B417" s="384"/>
      <c r="C417" s="384"/>
      <c r="D417" s="384"/>
      <c r="E417" s="384"/>
      <c r="F417" s="384"/>
    </row>
    <row r="418" spans="2:6" x14ac:dyDescent="0.2">
      <c r="B418" s="384"/>
      <c r="C418" s="384"/>
      <c r="D418" s="384"/>
      <c r="E418" s="384"/>
      <c r="F418" s="384"/>
    </row>
    <row r="419" spans="2:6" x14ac:dyDescent="0.2">
      <c r="B419" s="384"/>
      <c r="C419" s="384"/>
      <c r="D419" s="384"/>
      <c r="E419" s="384"/>
      <c r="F419" s="384"/>
    </row>
    <row r="420" spans="2:6" x14ac:dyDescent="0.2">
      <c r="B420" s="384"/>
      <c r="C420" s="384"/>
      <c r="D420" s="384"/>
      <c r="E420" s="384"/>
      <c r="F420" s="384"/>
    </row>
    <row r="421" spans="2:6" x14ac:dyDescent="0.2">
      <c r="B421" s="384"/>
      <c r="C421" s="384"/>
      <c r="D421" s="384"/>
      <c r="E421" s="384"/>
      <c r="F421" s="384"/>
    </row>
    <row r="422" spans="2:6" x14ac:dyDescent="0.2">
      <c r="B422" s="384"/>
      <c r="C422" s="384"/>
      <c r="D422" s="384"/>
      <c r="E422" s="384"/>
      <c r="F422" s="384"/>
    </row>
    <row r="423" spans="2:6" x14ac:dyDescent="0.2">
      <c r="B423" s="384"/>
      <c r="C423" s="384"/>
      <c r="D423" s="384"/>
      <c r="E423" s="384"/>
      <c r="F423" s="384"/>
    </row>
    <row r="424" spans="2:6" x14ac:dyDescent="0.2">
      <c r="B424" s="384"/>
      <c r="C424" s="384"/>
      <c r="D424" s="384"/>
      <c r="E424" s="384"/>
      <c r="F424" s="384"/>
    </row>
    <row r="425" spans="2:6" x14ac:dyDescent="0.2">
      <c r="B425" s="384"/>
      <c r="C425" s="384"/>
      <c r="D425" s="384"/>
      <c r="E425" s="384"/>
      <c r="F425" s="384"/>
    </row>
    <row r="426" spans="2:6" x14ac:dyDescent="0.2">
      <c r="B426" s="384"/>
      <c r="C426" s="384"/>
      <c r="D426" s="384"/>
      <c r="E426" s="384"/>
      <c r="F426" s="384"/>
    </row>
    <row r="427" spans="2:6" x14ac:dyDescent="0.2">
      <c r="B427" s="384"/>
      <c r="C427" s="384"/>
      <c r="D427" s="384"/>
      <c r="E427" s="384"/>
      <c r="F427" s="384"/>
    </row>
    <row r="428" spans="2:6" x14ac:dyDescent="0.2">
      <c r="B428" s="384"/>
      <c r="C428" s="384"/>
      <c r="D428" s="384"/>
      <c r="E428" s="384"/>
      <c r="F428" s="384"/>
    </row>
    <row r="429" spans="2:6" x14ac:dyDescent="0.2">
      <c r="B429" s="384"/>
      <c r="C429" s="384"/>
      <c r="D429" s="384"/>
      <c r="E429" s="384"/>
      <c r="F429" s="384"/>
    </row>
    <row r="430" spans="2:6" x14ac:dyDescent="0.2">
      <c r="B430" s="384"/>
      <c r="C430" s="384"/>
      <c r="D430" s="384"/>
      <c r="E430" s="384"/>
      <c r="F430" s="384"/>
    </row>
    <row r="431" spans="2:6" x14ac:dyDescent="0.2">
      <c r="B431" s="384"/>
      <c r="C431" s="384"/>
      <c r="D431" s="384"/>
      <c r="E431" s="384"/>
      <c r="F431" s="384"/>
    </row>
    <row r="432" spans="2:6" x14ac:dyDescent="0.2">
      <c r="B432" s="384"/>
      <c r="C432" s="384"/>
      <c r="D432" s="384"/>
      <c r="E432" s="384"/>
      <c r="F432" s="384"/>
    </row>
    <row r="433" spans="2:6" x14ac:dyDescent="0.2">
      <c r="B433" s="384"/>
      <c r="C433" s="384"/>
      <c r="D433" s="384"/>
      <c r="E433" s="384"/>
      <c r="F433" s="384"/>
    </row>
    <row r="434" spans="2:6" x14ac:dyDescent="0.2">
      <c r="B434" s="384"/>
      <c r="C434" s="384"/>
      <c r="D434" s="384"/>
      <c r="E434" s="384"/>
      <c r="F434" s="384"/>
    </row>
    <row r="435" spans="2:6" x14ac:dyDescent="0.2">
      <c r="B435" s="384"/>
      <c r="C435" s="384"/>
      <c r="D435" s="384"/>
      <c r="E435" s="384"/>
      <c r="F435" s="384"/>
    </row>
    <row r="436" spans="2:6" x14ac:dyDescent="0.2">
      <c r="B436" s="384"/>
      <c r="C436" s="384"/>
      <c r="D436" s="384"/>
      <c r="E436" s="384"/>
      <c r="F436" s="384"/>
    </row>
    <row r="437" spans="2:6" x14ac:dyDescent="0.2">
      <c r="B437" s="384"/>
      <c r="C437" s="384"/>
      <c r="D437" s="384"/>
      <c r="E437" s="384"/>
      <c r="F437" s="384"/>
    </row>
    <row r="438" spans="2:6" x14ac:dyDescent="0.2">
      <c r="B438" s="384"/>
      <c r="C438" s="384"/>
      <c r="D438" s="384"/>
      <c r="E438" s="384"/>
      <c r="F438" s="384"/>
    </row>
    <row r="439" spans="2:6" x14ac:dyDescent="0.2">
      <c r="B439" s="384"/>
      <c r="C439" s="384"/>
      <c r="D439" s="384"/>
      <c r="E439" s="384"/>
      <c r="F439" s="384"/>
    </row>
    <row r="440" spans="2:6" x14ac:dyDescent="0.2">
      <c r="B440" s="384"/>
      <c r="C440" s="384"/>
      <c r="D440" s="384"/>
      <c r="E440" s="384"/>
      <c r="F440" s="384"/>
    </row>
    <row r="441" spans="2:6" x14ac:dyDescent="0.2">
      <c r="B441" s="384"/>
      <c r="C441" s="384"/>
      <c r="D441" s="384"/>
      <c r="E441" s="384"/>
      <c r="F441" s="384"/>
    </row>
    <row r="442" spans="2:6" x14ac:dyDescent="0.2">
      <c r="B442" s="384"/>
      <c r="C442" s="384"/>
      <c r="D442" s="384"/>
      <c r="E442" s="384"/>
      <c r="F442" s="384"/>
    </row>
    <row r="443" spans="2:6" x14ac:dyDescent="0.2">
      <c r="B443" s="384"/>
      <c r="C443" s="384"/>
      <c r="D443" s="384"/>
      <c r="E443" s="384"/>
      <c r="F443" s="384"/>
    </row>
    <row r="444" spans="2:6" x14ac:dyDescent="0.2">
      <c r="B444" s="384"/>
      <c r="C444" s="384"/>
      <c r="D444" s="384"/>
      <c r="E444" s="384"/>
      <c r="F444" s="384"/>
    </row>
    <row r="445" spans="2:6" x14ac:dyDescent="0.2">
      <c r="B445" s="384"/>
      <c r="C445" s="384"/>
      <c r="D445" s="384"/>
      <c r="E445" s="384"/>
      <c r="F445" s="384"/>
    </row>
    <row r="446" spans="2:6" x14ac:dyDescent="0.2">
      <c r="B446" s="384"/>
      <c r="C446" s="384"/>
      <c r="D446" s="384"/>
      <c r="E446" s="384"/>
      <c r="F446" s="384"/>
    </row>
    <row r="447" spans="2:6" x14ac:dyDescent="0.2">
      <c r="B447" s="384"/>
      <c r="C447" s="384"/>
      <c r="D447" s="384"/>
      <c r="E447" s="384"/>
      <c r="F447" s="384"/>
    </row>
    <row r="448" spans="2:6" x14ac:dyDescent="0.2">
      <c r="B448" s="384"/>
      <c r="C448" s="384"/>
      <c r="D448" s="384"/>
      <c r="E448" s="384"/>
      <c r="F448" s="384"/>
    </row>
    <row r="449" spans="2:6" x14ac:dyDescent="0.2">
      <c r="B449" s="384"/>
      <c r="C449" s="384"/>
      <c r="D449" s="384"/>
      <c r="E449" s="384"/>
      <c r="F449" s="384"/>
    </row>
    <row r="450" spans="2:6" x14ac:dyDescent="0.2">
      <c r="B450" s="384"/>
      <c r="C450" s="384"/>
      <c r="D450" s="384"/>
      <c r="E450" s="384"/>
      <c r="F450" s="384"/>
    </row>
    <row r="451" spans="2:6" x14ac:dyDescent="0.2">
      <c r="B451" s="384"/>
      <c r="C451" s="384"/>
      <c r="D451" s="384"/>
      <c r="E451" s="384"/>
      <c r="F451" s="384"/>
    </row>
    <row r="452" spans="2:6" x14ac:dyDescent="0.2">
      <c r="B452" s="384"/>
      <c r="C452" s="384"/>
      <c r="D452" s="384"/>
      <c r="E452" s="384"/>
      <c r="F452" s="384"/>
    </row>
    <row r="453" spans="2:6" x14ac:dyDescent="0.2">
      <c r="B453" s="384"/>
      <c r="C453" s="384"/>
      <c r="D453" s="384"/>
      <c r="E453" s="384"/>
      <c r="F453" s="384"/>
    </row>
    <row r="454" spans="2:6" x14ac:dyDescent="0.2">
      <c r="B454" s="384"/>
      <c r="C454" s="384"/>
      <c r="D454" s="384"/>
      <c r="E454" s="384"/>
      <c r="F454" s="384"/>
    </row>
    <row r="455" spans="2:6" x14ac:dyDescent="0.2">
      <c r="B455" s="384"/>
      <c r="C455" s="384"/>
      <c r="D455" s="384"/>
      <c r="E455" s="384"/>
      <c r="F455" s="384"/>
    </row>
    <row r="456" spans="2:6" x14ac:dyDescent="0.2">
      <c r="B456" s="384"/>
      <c r="C456" s="384"/>
      <c r="D456" s="384"/>
      <c r="E456" s="384"/>
      <c r="F456" s="384"/>
    </row>
    <row r="457" spans="2:6" x14ac:dyDescent="0.2">
      <c r="B457" s="384"/>
      <c r="C457" s="384"/>
      <c r="D457" s="384"/>
      <c r="E457" s="384"/>
      <c r="F457" s="384"/>
    </row>
    <row r="458" spans="2:6" x14ac:dyDescent="0.2">
      <c r="B458" s="384"/>
      <c r="C458" s="384"/>
      <c r="D458" s="384"/>
      <c r="E458" s="384"/>
      <c r="F458" s="384"/>
    </row>
    <row r="459" spans="2:6" x14ac:dyDescent="0.2">
      <c r="B459" s="384"/>
      <c r="C459" s="384"/>
      <c r="D459" s="384"/>
      <c r="E459" s="384"/>
      <c r="F459" s="384"/>
    </row>
    <row r="460" spans="2:6" x14ac:dyDescent="0.2">
      <c r="B460" s="384"/>
      <c r="C460" s="384"/>
      <c r="D460" s="384"/>
      <c r="E460" s="384"/>
      <c r="F460" s="384"/>
    </row>
    <row r="461" spans="2:6" x14ac:dyDescent="0.2">
      <c r="B461" s="384"/>
      <c r="C461" s="384"/>
      <c r="D461" s="384"/>
      <c r="E461" s="384"/>
      <c r="F461" s="384"/>
    </row>
    <row r="462" spans="2:6" x14ac:dyDescent="0.2">
      <c r="B462" s="384"/>
      <c r="C462" s="384"/>
      <c r="D462" s="384"/>
      <c r="E462" s="384"/>
      <c r="F462" s="384"/>
    </row>
    <row r="463" spans="2:6" x14ac:dyDescent="0.2">
      <c r="B463" s="384"/>
      <c r="C463" s="384"/>
      <c r="D463" s="384"/>
      <c r="E463" s="384"/>
      <c r="F463" s="384"/>
    </row>
    <row r="464" spans="2:6" x14ac:dyDescent="0.2">
      <c r="B464" s="384"/>
      <c r="C464" s="384"/>
      <c r="D464" s="384"/>
      <c r="E464" s="384"/>
      <c r="F464" s="384"/>
    </row>
    <row r="465" spans="2:6" x14ac:dyDescent="0.2">
      <c r="B465" s="384"/>
      <c r="C465" s="384"/>
      <c r="D465" s="384"/>
      <c r="E465" s="384"/>
      <c r="F465" s="384"/>
    </row>
    <row r="466" spans="2:6" x14ac:dyDescent="0.2">
      <c r="B466" s="384"/>
      <c r="C466" s="384"/>
      <c r="D466" s="384"/>
      <c r="E466" s="384"/>
      <c r="F466" s="384"/>
    </row>
    <row r="467" spans="2:6" x14ac:dyDescent="0.2">
      <c r="B467" s="384"/>
      <c r="C467" s="384"/>
      <c r="D467" s="384"/>
      <c r="E467" s="384"/>
      <c r="F467" s="384"/>
    </row>
    <row r="468" spans="2:6" x14ac:dyDescent="0.2">
      <c r="B468" s="384"/>
      <c r="C468" s="384"/>
      <c r="D468" s="384"/>
      <c r="E468" s="384"/>
      <c r="F468" s="384"/>
    </row>
    <row r="469" spans="2:6" x14ac:dyDescent="0.2">
      <c r="B469" s="384"/>
      <c r="C469" s="384"/>
      <c r="D469" s="384"/>
      <c r="E469" s="384"/>
      <c r="F469" s="384"/>
    </row>
    <row r="470" spans="2:6" x14ac:dyDescent="0.2">
      <c r="B470" s="384"/>
      <c r="C470" s="384"/>
      <c r="D470" s="384"/>
      <c r="E470" s="384"/>
      <c r="F470" s="384"/>
    </row>
    <row r="471" spans="2:6" x14ac:dyDescent="0.2">
      <c r="B471" s="384"/>
      <c r="C471" s="384"/>
      <c r="D471" s="384"/>
      <c r="E471" s="384"/>
      <c r="F471" s="384"/>
    </row>
    <row r="472" spans="2:6" x14ac:dyDescent="0.2">
      <c r="B472" s="384"/>
      <c r="C472" s="384"/>
      <c r="D472" s="384"/>
      <c r="E472" s="384"/>
      <c r="F472" s="384"/>
    </row>
    <row r="473" spans="2:6" x14ac:dyDescent="0.2">
      <c r="B473" s="384"/>
      <c r="C473" s="384"/>
      <c r="D473" s="384"/>
      <c r="E473" s="384"/>
      <c r="F473" s="384"/>
    </row>
    <row r="474" spans="2:6" x14ac:dyDescent="0.2">
      <c r="B474" s="384"/>
      <c r="C474" s="384"/>
      <c r="D474" s="384"/>
      <c r="E474" s="384"/>
      <c r="F474" s="384"/>
    </row>
    <row r="475" spans="2:6" x14ac:dyDescent="0.2">
      <c r="B475" s="384"/>
      <c r="C475" s="384"/>
      <c r="D475" s="384"/>
      <c r="E475" s="384"/>
      <c r="F475" s="384"/>
    </row>
    <row r="476" spans="2:6" x14ac:dyDescent="0.2">
      <c r="B476" s="384"/>
      <c r="C476" s="384"/>
      <c r="D476" s="384"/>
      <c r="E476" s="384"/>
      <c r="F476" s="384"/>
    </row>
    <row r="477" spans="2:6" x14ac:dyDescent="0.2">
      <c r="B477" s="384"/>
      <c r="C477" s="384"/>
      <c r="D477" s="384"/>
      <c r="E477" s="384"/>
      <c r="F477" s="384"/>
    </row>
    <row r="478" spans="2:6" x14ac:dyDescent="0.2">
      <c r="B478" s="384"/>
      <c r="C478" s="384"/>
      <c r="D478" s="384"/>
      <c r="E478" s="384"/>
      <c r="F478" s="384"/>
    </row>
    <row r="479" spans="2:6" x14ac:dyDescent="0.2">
      <c r="B479" s="384"/>
      <c r="C479" s="384"/>
      <c r="D479" s="384"/>
      <c r="E479" s="384"/>
      <c r="F479" s="384"/>
    </row>
    <row r="480" spans="2:6" x14ac:dyDescent="0.2">
      <c r="B480" s="384"/>
      <c r="C480" s="384"/>
      <c r="D480" s="384"/>
      <c r="E480" s="384"/>
      <c r="F480" s="384"/>
    </row>
    <row r="481" spans="2:6" x14ac:dyDescent="0.2">
      <c r="B481" s="384"/>
      <c r="C481" s="384"/>
      <c r="D481" s="384"/>
      <c r="E481" s="384"/>
      <c r="F481" s="384"/>
    </row>
    <row r="482" spans="2:6" x14ac:dyDescent="0.2">
      <c r="B482" s="384"/>
      <c r="C482" s="384"/>
      <c r="D482" s="384"/>
      <c r="E482" s="384"/>
      <c r="F482" s="384"/>
    </row>
    <row r="483" spans="2:6" x14ac:dyDescent="0.2">
      <c r="B483" s="384"/>
      <c r="C483" s="384"/>
      <c r="D483" s="384"/>
      <c r="E483" s="384"/>
      <c r="F483" s="384"/>
    </row>
    <row r="484" spans="2:6" x14ac:dyDescent="0.2">
      <c r="B484" s="384"/>
      <c r="C484" s="384"/>
      <c r="D484" s="384"/>
      <c r="E484" s="384"/>
      <c r="F484" s="384"/>
    </row>
    <row r="485" spans="2:6" x14ac:dyDescent="0.2">
      <c r="B485" s="384"/>
      <c r="C485" s="384"/>
      <c r="D485" s="384"/>
      <c r="E485" s="384"/>
      <c r="F485" s="384"/>
    </row>
    <row r="486" spans="2:6" x14ac:dyDescent="0.2">
      <c r="B486" s="384"/>
      <c r="C486" s="384"/>
      <c r="D486" s="384"/>
      <c r="E486" s="384"/>
      <c r="F486" s="384"/>
    </row>
    <row r="487" spans="2:6" x14ac:dyDescent="0.2">
      <c r="B487" s="384"/>
      <c r="C487" s="384"/>
      <c r="D487" s="384"/>
      <c r="E487" s="384"/>
      <c r="F487" s="384"/>
    </row>
    <row r="488" spans="2:6" x14ac:dyDescent="0.2">
      <c r="B488" s="384"/>
      <c r="C488" s="384"/>
      <c r="D488" s="384"/>
      <c r="E488" s="384"/>
      <c r="F488" s="384"/>
    </row>
    <row r="489" spans="2:6" x14ac:dyDescent="0.2">
      <c r="B489" s="384"/>
      <c r="C489" s="384"/>
      <c r="D489" s="384"/>
      <c r="E489" s="384"/>
      <c r="F489" s="384"/>
    </row>
    <row r="490" spans="2:6" x14ac:dyDescent="0.2">
      <c r="B490" s="384"/>
      <c r="C490" s="384"/>
      <c r="D490" s="384"/>
      <c r="E490" s="384"/>
      <c r="F490" s="384"/>
    </row>
    <row r="491" spans="2:6" x14ac:dyDescent="0.2">
      <c r="B491" s="384"/>
      <c r="C491" s="384"/>
      <c r="D491" s="384"/>
      <c r="E491" s="384"/>
      <c r="F491" s="384"/>
    </row>
    <row r="492" spans="2:6" x14ac:dyDescent="0.2">
      <c r="B492" s="384"/>
      <c r="C492" s="384"/>
      <c r="D492" s="384"/>
      <c r="E492" s="384"/>
      <c r="F492" s="384"/>
    </row>
    <row r="493" spans="2:6" x14ac:dyDescent="0.2">
      <c r="B493" s="384"/>
      <c r="C493" s="384"/>
      <c r="D493" s="384"/>
      <c r="E493" s="384"/>
      <c r="F493" s="384"/>
    </row>
    <row r="494" spans="2:6" x14ac:dyDescent="0.2">
      <c r="B494" s="384"/>
      <c r="C494" s="384"/>
      <c r="D494" s="384"/>
      <c r="E494" s="384"/>
      <c r="F494" s="384"/>
    </row>
    <row r="495" spans="2:6" x14ac:dyDescent="0.2">
      <c r="B495" s="384"/>
      <c r="C495" s="384"/>
      <c r="D495" s="384"/>
      <c r="E495" s="384"/>
      <c r="F495" s="384"/>
    </row>
    <row r="496" spans="2:6" x14ac:dyDescent="0.2">
      <c r="B496" s="384"/>
      <c r="C496" s="384"/>
      <c r="D496" s="384"/>
      <c r="E496" s="384"/>
      <c r="F496" s="384"/>
    </row>
    <row r="497" spans="2:6" x14ac:dyDescent="0.2">
      <c r="B497" s="384"/>
      <c r="C497" s="384"/>
      <c r="D497" s="384"/>
      <c r="E497" s="384"/>
      <c r="F497" s="384"/>
    </row>
    <row r="498" spans="2:6" x14ac:dyDescent="0.2">
      <c r="B498" s="384"/>
      <c r="C498" s="384"/>
      <c r="D498" s="384"/>
      <c r="E498" s="384"/>
      <c r="F498" s="384"/>
    </row>
    <row r="499" spans="2:6" x14ac:dyDescent="0.2">
      <c r="B499" s="384"/>
      <c r="C499" s="384"/>
      <c r="D499" s="384"/>
      <c r="E499" s="384"/>
      <c r="F499" s="384"/>
    </row>
    <row r="500" spans="2:6" x14ac:dyDescent="0.2">
      <c r="B500" s="384"/>
      <c r="C500" s="384"/>
      <c r="D500" s="384"/>
      <c r="E500" s="384"/>
      <c r="F500" s="384"/>
    </row>
    <row r="501" spans="2:6" x14ac:dyDescent="0.2">
      <c r="B501" s="384"/>
      <c r="C501" s="384"/>
      <c r="D501" s="384"/>
      <c r="E501" s="384"/>
      <c r="F501" s="384"/>
    </row>
    <row r="502" spans="2:6" x14ac:dyDescent="0.2">
      <c r="B502" s="384"/>
      <c r="C502" s="384"/>
      <c r="D502" s="384"/>
      <c r="E502" s="384"/>
      <c r="F502" s="384"/>
    </row>
    <row r="503" spans="2:6" x14ac:dyDescent="0.2">
      <c r="B503" s="384"/>
      <c r="C503" s="384"/>
      <c r="D503" s="384"/>
      <c r="E503" s="384"/>
      <c r="F503" s="384"/>
    </row>
    <row r="504" spans="2:6" x14ac:dyDescent="0.2">
      <c r="B504" s="384"/>
      <c r="C504" s="384"/>
      <c r="D504" s="384"/>
      <c r="E504" s="384"/>
      <c r="F504" s="384"/>
    </row>
    <row r="505" spans="2:6" x14ac:dyDescent="0.2">
      <c r="B505" s="384"/>
      <c r="C505" s="384"/>
      <c r="D505" s="384"/>
      <c r="E505" s="384"/>
      <c r="F505" s="384"/>
    </row>
    <row r="506" spans="2:6" x14ac:dyDescent="0.2">
      <c r="B506" s="384"/>
      <c r="C506" s="384"/>
      <c r="D506" s="384"/>
      <c r="E506" s="384"/>
      <c r="F506" s="384"/>
    </row>
    <row r="507" spans="2:6" x14ac:dyDescent="0.2">
      <c r="B507" s="384"/>
      <c r="C507" s="384"/>
      <c r="D507" s="384"/>
      <c r="E507" s="384"/>
      <c r="F507" s="384"/>
    </row>
    <row r="508" spans="2:6" x14ac:dyDescent="0.2">
      <c r="B508" s="384"/>
      <c r="C508" s="384"/>
      <c r="D508" s="384"/>
      <c r="E508" s="384"/>
      <c r="F508" s="384"/>
    </row>
    <row r="509" spans="2:6" x14ac:dyDescent="0.2">
      <c r="B509" s="384"/>
      <c r="C509" s="384"/>
      <c r="D509" s="384"/>
      <c r="E509" s="384"/>
      <c r="F509" s="384"/>
    </row>
    <row r="510" spans="2:6" x14ac:dyDescent="0.2">
      <c r="B510" s="384"/>
      <c r="C510" s="384"/>
      <c r="D510" s="384"/>
      <c r="E510" s="384"/>
      <c r="F510" s="384"/>
    </row>
    <row r="511" spans="2:6" x14ac:dyDescent="0.2">
      <c r="B511" s="384"/>
      <c r="C511" s="384"/>
      <c r="D511" s="384"/>
      <c r="E511" s="384"/>
      <c r="F511" s="384"/>
    </row>
    <row r="512" spans="2:6" x14ac:dyDescent="0.2">
      <c r="B512" s="384"/>
      <c r="C512" s="384"/>
      <c r="D512" s="384"/>
      <c r="E512" s="384"/>
      <c r="F512" s="384"/>
    </row>
    <row r="513" spans="2:6" x14ac:dyDescent="0.2">
      <c r="B513" s="384"/>
      <c r="C513" s="384"/>
      <c r="D513" s="384"/>
      <c r="E513" s="384"/>
      <c r="F513" s="384"/>
    </row>
    <row r="514" spans="2:6" x14ac:dyDescent="0.2">
      <c r="B514" s="384"/>
      <c r="C514" s="384"/>
      <c r="D514" s="384"/>
      <c r="E514" s="384"/>
      <c r="F514" s="384"/>
    </row>
    <row r="515" spans="2:6" x14ac:dyDescent="0.2">
      <c r="B515" s="384"/>
      <c r="C515" s="384"/>
      <c r="D515" s="384"/>
      <c r="E515" s="384"/>
      <c r="F515" s="384"/>
    </row>
    <row r="516" spans="2:6" x14ac:dyDescent="0.2">
      <c r="B516" s="384"/>
      <c r="C516" s="384"/>
      <c r="D516" s="384"/>
      <c r="E516" s="384"/>
      <c r="F516" s="384"/>
    </row>
    <row r="517" spans="2:6" x14ac:dyDescent="0.2">
      <c r="B517" s="384"/>
      <c r="C517" s="384"/>
      <c r="D517" s="384"/>
      <c r="E517" s="384"/>
      <c r="F517" s="384"/>
    </row>
    <row r="518" spans="2:6" x14ac:dyDescent="0.2">
      <c r="B518" s="384"/>
      <c r="C518" s="384"/>
      <c r="D518" s="384"/>
      <c r="E518" s="384"/>
      <c r="F518" s="384"/>
    </row>
    <row r="519" spans="2:6" x14ac:dyDescent="0.2">
      <c r="B519" s="384"/>
      <c r="C519" s="384"/>
      <c r="D519" s="384"/>
      <c r="E519" s="384"/>
      <c r="F519" s="384"/>
    </row>
    <row r="520" spans="2:6" x14ac:dyDescent="0.2">
      <c r="B520" s="384"/>
      <c r="C520" s="384"/>
      <c r="D520" s="384"/>
      <c r="E520" s="384"/>
      <c r="F520" s="384"/>
    </row>
    <row r="521" spans="2:6" x14ac:dyDescent="0.2">
      <c r="B521" s="384"/>
      <c r="C521" s="384"/>
      <c r="D521" s="384"/>
      <c r="E521" s="384"/>
      <c r="F521" s="384"/>
    </row>
    <row r="522" spans="2:6" x14ac:dyDescent="0.2">
      <c r="B522" s="384"/>
      <c r="C522" s="384"/>
      <c r="D522" s="384"/>
      <c r="E522" s="384"/>
      <c r="F522" s="384"/>
    </row>
    <row r="523" spans="2:6" x14ac:dyDescent="0.2">
      <c r="B523" s="384"/>
      <c r="C523" s="384"/>
      <c r="D523" s="384"/>
      <c r="E523" s="384"/>
      <c r="F523" s="384"/>
    </row>
    <row r="524" spans="2:6" x14ac:dyDescent="0.2">
      <c r="B524" s="384"/>
      <c r="C524" s="384"/>
      <c r="D524" s="384"/>
      <c r="E524" s="384"/>
      <c r="F524" s="384"/>
    </row>
    <row r="525" spans="2:6" x14ac:dyDescent="0.2">
      <c r="B525" s="384"/>
      <c r="C525" s="384"/>
      <c r="D525" s="384"/>
      <c r="E525" s="384"/>
      <c r="F525" s="384"/>
    </row>
    <row r="526" spans="2:6" x14ac:dyDescent="0.2">
      <c r="B526" s="384"/>
      <c r="C526" s="384"/>
      <c r="D526" s="384"/>
      <c r="E526" s="384"/>
      <c r="F526" s="384"/>
    </row>
    <row r="527" spans="2:6" x14ac:dyDescent="0.2">
      <c r="B527" s="384"/>
      <c r="C527" s="384"/>
      <c r="D527" s="384"/>
      <c r="E527" s="384"/>
      <c r="F527" s="384"/>
    </row>
    <row r="528" spans="2:6" x14ac:dyDescent="0.2">
      <c r="B528" s="384"/>
      <c r="C528" s="384"/>
      <c r="D528" s="384"/>
      <c r="E528" s="384"/>
      <c r="F528" s="384"/>
    </row>
    <row r="529" spans="2:6" x14ac:dyDescent="0.2">
      <c r="B529" s="384"/>
      <c r="C529" s="384"/>
      <c r="D529" s="384"/>
      <c r="E529" s="384"/>
      <c r="F529" s="384"/>
    </row>
    <row r="530" spans="2:6" x14ac:dyDescent="0.2">
      <c r="B530" s="384"/>
      <c r="C530" s="384"/>
      <c r="D530" s="384"/>
      <c r="E530" s="384"/>
      <c r="F530" s="384"/>
    </row>
    <row r="531" spans="2:6" x14ac:dyDescent="0.2">
      <c r="B531" s="384"/>
      <c r="C531" s="384"/>
      <c r="D531" s="384"/>
      <c r="E531" s="384"/>
      <c r="F531" s="384"/>
    </row>
    <row r="532" spans="2:6" x14ac:dyDescent="0.2">
      <c r="B532" s="384"/>
      <c r="C532" s="384"/>
      <c r="D532" s="384"/>
      <c r="E532" s="384"/>
      <c r="F532" s="384"/>
    </row>
    <row r="533" spans="2:6" x14ac:dyDescent="0.2">
      <c r="B533" s="384"/>
      <c r="C533" s="384"/>
      <c r="D533" s="384"/>
      <c r="E533" s="384"/>
      <c r="F533" s="384"/>
    </row>
    <row r="534" spans="2:6" x14ac:dyDescent="0.2">
      <c r="B534" s="384"/>
      <c r="C534" s="384"/>
      <c r="D534" s="384"/>
      <c r="E534" s="384"/>
      <c r="F534" s="384"/>
    </row>
    <row r="535" spans="2:6" x14ac:dyDescent="0.2">
      <c r="B535" s="384"/>
      <c r="C535" s="384"/>
      <c r="D535" s="384"/>
      <c r="E535" s="384"/>
      <c r="F535" s="384"/>
    </row>
    <row r="536" spans="2:6" x14ac:dyDescent="0.2">
      <c r="B536" s="384"/>
      <c r="C536" s="384"/>
      <c r="D536" s="384"/>
      <c r="E536" s="384"/>
      <c r="F536" s="384"/>
    </row>
    <row r="537" spans="2:6" x14ac:dyDescent="0.2">
      <c r="B537" s="384"/>
      <c r="C537" s="384"/>
      <c r="D537" s="384"/>
      <c r="E537" s="384"/>
      <c r="F537" s="384"/>
    </row>
    <row r="538" spans="2:6" x14ac:dyDescent="0.2">
      <c r="B538" s="384"/>
      <c r="C538" s="384"/>
      <c r="D538" s="384"/>
      <c r="E538" s="384"/>
      <c r="F538" s="384"/>
    </row>
    <row r="539" spans="2:6" x14ac:dyDescent="0.2">
      <c r="B539" s="384"/>
      <c r="C539" s="384"/>
      <c r="D539" s="384"/>
      <c r="E539" s="384"/>
      <c r="F539" s="384"/>
    </row>
    <row r="540" spans="2:6" x14ac:dyDescent="0.2">
      <c r="B540" s="384"/>
      <c r="C540" s="384"/>
      <c r="D540" s="384"/>
      <c r="E540" s="384"/>
      <c r="F540" s="384"/>
    </row>
    <row r="541" spans="2:6" x14ac:dyDescent="0.2">
      <c r="B541" s="384"/>
      <c r="C541" s="384"/>
      <c r="D541" s="384"/>
      <c r="E541" s="384"/>
      <c r="F541" s="384"/>
    </row>
    <row r="542" spans="2:6" x14ac:dyDescent="0.2">
      <c r="B542" s="384"/>
      <c r="C542" s="384"/>
      <c r="D542" s="384"/>
      <c r="E542" s="384"/>
      <c r="F542" s="384"/>
    </row>
    <row r="543" spans="2:6" x14ac:dyDescent="0.2">
      <c r="B543" s="384"/>
      <c r="C543" s="384"/>
      <c r="D543" s="384"/>
      <c r="E543" s="384"/>
      <c r="F543" s="384"/>
    </row>
    <row r="544" spans="2:6" x14ac:dyDescent="0.2">
      <c r="B544" s="384"/>
      <c r="C544" s="384"/>
      <c r="D544" s="384"/>
      <c r="E544" s="384"/>
      <c r="F544" s="384"/>
    </row>
    <row r="545" spans="2:6" x14ac:dyDescent="0.2">
      <c r="B545" s="384"/>
      <c r="C545" s="384"/>
      <c r="D545" s="384"/>
      <c r="E545" s="384"/>
      <c r="F545" s="384"/>
    </row>
    <row r="546" spans="2:6" x14ac:dyDescent="0.2">
      <c r="B546" s="384"/>
      <c r="C546" s="384"/>
      <c r="D546" s="384"/>
      <c r="E546" s="384"/>
      <c r="F546" s="384"/>
    </row>
    <row r="547" spans="2:6" x14ac:dyDescent="0.2">
      <c r="B547" s="384"/>
      <c r="C547" s="384"/>
      <c r="D547" s="384"/>
      <c r="E547" s="384"/>
      <c r="F547" s="384"/>
    </row>
    <row r="548" spans="2:6" x14ac:dyDescent="0.2">
      <c r="B548" s="384"/>
      <c r="C548" s="384"/>
      <c r="D548" s="384"/>
      <c r="E548" s="384"/>
      <c r="F548" s="384"/>
    </row>
    <row r="549" spans="2:6" x14ac:dyDescent="0.2">
      <c r="B549" s="384"/>
      <c r="C549" s="384"/>
      <c r="D549" s="384"/>
      <c r="E549" s="384"/>
      <c r="F549" s="384"/>
    </row>
    <row r="550" spans="2:6" x14ac:dyDescent="0.2">
      <c r="B550" s="384"/>
      <c r="C550" s="384"/>
      <c r="D550" s="384"/>
      <c r="E550" s="384"/>
      <c r="F550" s="384"/>
    </row>
    <row r="551" spans="2:6" x14ac:dyDescent="0.2">
      <c r="B551" s="384"/>
      <c r="C551" s="384"/>
      <c r="D551" s="384"/>
      <c r="E551" s="384"/>
      <c r="F551" s="384"/>
    </row>
    <row r="552" spans="2:6" x14ac:dyDescent="0.2">
      <c r="B552" s="384"/>
      <c r="C552" s="384"/>
      <c r="D552" s="384"/>
      <c r="E552" s="384"/>
      <c r="F552" s="384"/>
    </row>
    <row r="553" spans="2:6" x14ac:dyDescent="0.2">
      <c r="B553" s="384"/>
      <c r="C553" s="384"/>
      <c r="D553" s="384"/>
      <c r="E553" s="384"/>
      <c r="F553" s="384"/>
    </row>
    <row r="554" spans="2:6" x14ac:dyDescent="0.2">
      <c r="B554" s="384"/>
      <c r="C554" s="384"/>
      <c r="D554" s="384"/>
      <c r="E554" s="384"/>
      <c r="F554" s="384"/>
    </row>
    <row r="555" spans="2:6" x14ac:dyDescent="0.2">
      <c r="B555" s="384"/>
      <c r="C555" s="384"/>
      <c r="D555" s="384"/>
      <c r="E555" s="384"/>
      <c r="F555" s="384"/>
    </row>
    <row r="556" spans="2:6" x14ac:dyDescent="0.2">
      <c r="B556" s="384"/>
      <c r="C556" s="384"/>
      <c r="D556" s="384"/>
      <c r="E556" s="384"/>
      <c r="F556" s="384"/>
    </row>
    <row r="557" spans="2:6" x14ac:dyDescent="0.2">
      <c r="B557" s="384"/>
      <c r="C557" s="384"/>
      <c r="D557" s="384"/>
      <c r="E557" s="384"/>
      <c r="F557" s="384"/>
    </row>
    <row r="558" spans="2:6" x14ac:dyDescent="0.2">
      <c r="B558" s="384"/>
      <c r="C558" s="384"/>
      <c r="D558" s="384"/>
      <c r="E558" s="384"/>
      <c r="F558" s="384"/>
    </row>
    <row r="559" spans="2:6" x14ac:dyDescent="0.2">
      <c r="B559" s="384"/>
      <c r="C559" s="384"/>
      <c r="D559" s="384"/>
      <c r="E559" s="384"/>
      <c r="F559" s="384"/>
    </row>
    <row r="560" spans="2:6" x14ac:dyDescent="0.2">
      <c r="B560" s="384"/>
      <c r="C560" s="384"/>
      <c r="D560" s="384"/>
      <c r="E560" s="384"/>
      <c r="F560" s="384"/>
    </row>
    <row r="561" spans="2:6" x14ac:dyDescent="0.2">
      <c r="B561" s="384"/>
      <c r="C561" s="384"/>
      <c r="D561" s="384"/>
      <c r="E561" s="384"/>
      <c r="F561" s="384"/>
    </row>
    <row r="562" spans="2:6" x14ac:dyDescent="0.2">
      <c r="B562" s="384"/>
      <c r="C562" s="384"/>
      <c r="D562" s="384"/>
      <c r="E562" s="384"/>
      <c r="F562" s="384"/>
    </row>
    <row r="563" spans="2:6" x14ac:dyDescent="0.2">
      <c r="B563" s="384"/>
      <c r="C563" s="384"/>
      <c r="D563" s="384"/>
      <c r="E563" s="384"/>
      <c r="F563" s="384"/>
    </row>
    <row r="564" spans="2:6" x14ac:dyDescent="0.2">
      <c r="B564" s="384"/>
      <c r="C564" s="384"/>
      <c r="D564" s="384"/>
      <c r="E564" s="384"/>
      <c r="F564" s="384"/>
    </row>
    <row r="565" spans="2:6" x14ac:dyDescent="0.2">
      <c r="B565" s="384"/>
      <c r="C565" s="384"/>
      <c r="D565" s="384"/>
      <c r="E565" s="384"/>
      <c r="F565" s="384"/>
    </row>
    <row r="566" spans="2:6" x14ac:dyDescent="0.2">
      <c r="B566" s="384"/>
      <c r="C566" s="384"/>
      <c r="D566" s="384"/>
      <c r="E566" s="384"/>
      <c r="F566" s="384"/>
    </row>
    <row r="567" spans="2:6" x14ac:dyDescent="0.2">
      <c r="B567" s="384"/>
      <c r="C567" s="384"/>
      <c r="D567" s="384"/>
      <c r="E567" s="384"/>
      <c r="F567" s="384"/>
    </row>
    <row r="568" spans="2:6" x14ac:dyDescent="0.2">
      <c r="B568" s="384"/>
      <c r="C568" s="384"/>
      <c r="D568" s="384"/>
      <c r="E568" s="384"/>
      <c r="F568" s="384"/>
    </row>
    <row r="569" spans="2:6" x14ac:dyDescent="0.2">
      <c r="B569" s="384"/>
      <c r="C569" s="384"/>
      <c r="D569" s="384"/>
      <c r="E569" s="384"/>
      <c r="F569" s="384"/>
    </row>
    <row r="570" spans="2:6" x14ac:dyDescent="0.2">
      <c r="B570" s="384"/>
      <c r="C570" s="384"/>
      <c r="D570" s="384"/>
      <c r="E570" s="384"/>
      <c r="F570" s="384"/>
    </row>
    <row r="571" spans="2:6" x14ac:dyDescent="0.2">
      <c r="B571" s="384"/>
      <c r="C571" s="384"/>
      <c r="D571" s="384"/>
      <c r="E571" s="384"/>
      <c r="F571" s="384"/>
    </row>
    <row r="572" spans="2:6" x14ac:dyDescent="0.2">
      <c r="B572" s="384"/>
      <c r="C572" s="384"/>
      <c r="D572" s="384"/>
      <c r="E572" s="384"/>
      <c r="F572" s="384"/>
    </row>
    <row r="573" spans="2:6" x14ac:dyDescent="0.2">
      <c r="B573" s="384"/>
      <c r="C573" s="384"/>
      <c r="D573" s="384"/>
      <c r="E573" s="384"/>
      <c r="F573" s="384"/>
    </row>
    <row r="574" spans="2:6" x14ac:dyDescent="0.2">
      <c r="B574" s="384"/>
      <c r="C574" s="384"/>
      <c r="D574" s="384"/>
      <c r="E574" s="384"/>
      <c r="F574" s="384"/>
    </row>
    <row r="575" spans="2:6" x14ac:dyDescent="0.2">
      <c r="B575" s="384"/>
      <c r="C575" s="384"/>
      <c r="D575" s="384"/>
      <c r="E575" s="384"/>
      <c r="F575" s="384"/>
    </row>
    <row r="576" spans="2:6" x14ac:dyDescent="0.2">
      <c r="B576" s="384"/>
      <c r="C576" s="384"/>
      <c r="D576" s="384"/>
      <c r="E576" s="384"/>
      <c r="F576" s="384"/>
    </row>
    <row r="577" spans="2:6" x14ac:dyDescent="0.2">
      <c r="B577" s="384"/>
      <c r="C577" s="384"/>
      <c r="D577" s="384"/>
      <c r="E577" s="384"/>
      <c r="F577" s="384"/>
    </row>
    <row r="578" spans="2:6" x14ac:dyDescent="0.2">
      <c r="B578" s="384"/>
      <c r="C578" s="384"/>
      <c r="D578" s="384"/>
      <c r="E578" s="384"/>
      <c r="F578" s="384"/>
    </row>
    <row r="579" spans="2:6" x14ac:dyDescent="0.2">
      <c r="B579" s="384"/>
      <c r="C579" s="384"/>
      <c r="D579" s="384"/>
      <c r="E579" s="384"/>
      <c r="F579" s="384"/>
    </row>
    <row r="580" spans="2:6" x14ac:dyDescent="0.2">
      <c r="B580" s="384"/>
      <c r="C580" s="384"/>
      <c r="D580" s="384"/>
      <c r="E580" s="384"/>
      <c r="F580" s="384"/>
    </row>
    <row r="581" spans="2:6" x14ac:dyDescent="0.2">
      <c r="B581" s="384"/>
      <c r="C581" s="384"/>
      <c r="D581" s="384"/>
      <c r="E581" s="384"/>
      <c r="F581" s="384"/>
    </row>
    <row r="582" spans="2:6" x14ac:dyDescent="0.2">
      <c r="B582" s="384"/>
      <c r="C582" s="384"/>
      <c r="D582" s="384"/>
      <c r="E582" s="384"/>
      <c r="F582" s="384"/>
    </row>
    <row r="583" spans="2:6" x14ac:dyDescent="0.2">
      <c r="B583" s="384"/>
      <c r="C583" s="384"/>
      <c r="D583" s="384"/>
      <c r="E583" s="384"/>
      <c r="F583" s="384"/>
    </row>
    <row r="584" spans="2:6" x14ac:dyDescent="0.2">
      <c r="B584" s="384"/>
      <c r="C584" s="384"/>
      <c r="D584" s="384"/>
      <c r="E584" s="384"/>
      <c r="F584" s="384"/>
    </row>
    <row r="585" spans="2:6" x14ac:dyDescent="0.2">
      <c r="B585" s="384"/>
      <c r="C585" s="384"/>
      <c r="D585" s="384"/>
      <c r="E585" s="384"/>
      <c r="F585" s="384"/>
    </row>
    <row r="586" spans="2:6" x14ac:dyDescent="0.2">
      <c r="B586" s="384"/>
      <c r="C586" s="384"/>
      <c r="D586" s="384"/>
      <c r="E586" s="384"/>
      <c r="F586" s="384"/>
    </row>
    <row r="587" spans="2:6" x14ac:dyDescent="0.2">
      <c r="B587" s="384"/>
      <c r="C587" s="384"/>
      <c r="D587" s="384"/>
      <c r="E587" s="384"/>
      <c r="F587" s="384"/>
    </row>
    <row r="588" spans="2:6" x14ac:dyDescent="0.2">
      <c r="B588" s="384"/>
      <c r="C588" s="384"/>
      <c r="D588" s="384"/>
      <c r="E588" s="384"/>
      <c r="F588" s="384"/>
    </row>
    <row r="589" spans="2:6" x14ac:dyDescent="0.2">
      <c r="B589" s="384"/>
      <c r="C589" s="384"/>
      <c r="D589" s="384"/>
      <c r="E589" s="384"/>
      <c r="F589" s="384"/>
    </row>
  </sheetData>
  <printOptions horizontalCentered="1"/>
  <pageMargins left="0" right="0" top="0" bottom="0" header="0" footer="0"/>
  <pageSetup paperSize="8" scale="56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0" sqref="H40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 x14ac:dyDescent="0.2"/>
  <cols>
    <col min="1" max="16384" width="9.140625" style="190"/>
  </cols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2:O29"/>
  <sheetViews>
    <sheetView workbookViewId="0">
      <selection activeCell="B2" sqref="B2:L27"/>
    </sheetView>
  </sheetViews>
  <sheetFormatPr defaultRowHeight="12.75" x14ac:dyDescent="0.2"/>
  <cols>
    <col min="1" max="1" width="8.140625" style="505" customWidth="1"/>
    <col min="2" max="2" width="18.5703125" style="505" customWidth="1"/>
    <col min="3" max="3" width="13.85546875" style="505" customWidth="1"/>
    <col min="4" max="4" width="15.140625" style="505" customWidth="1"/>
    <col min="5" max="5" width="12" style="505" customWidth="1"/>
    <col min="6" max="6" width="12.42578125" style="505" customWidth="1"/>
    <col min="7" max="7" width="11" style="505" customWidth="1"/>
    <col min="8" max="8" width="12.85546875" style="505" customWidth="1"/>
    <col min="9" max="12" width="13.28515625" style="505" customWidth="1"/>
    <col min="13" max="16384" width="9.140625" style="505"/>
  </cols>
  <sheetData>
    <row r="2" spans="2:12" ht="21.75" customHeight="1" x14ac:dyDescent="0.2">
      <c r="B2" s="815" t="s">
        <v>524</v>
      </c>
      <c r="C2" s="816"/>
      <c r="D2" s="816"/>
      <c r="E2" s="816"/>
      <c r="F2" s="816"/>
      <c r="G2" s="816"/>
      <c r="H2" s="816"/>
    </row>
    <row r="4" spans="2:12" ht="13.5" thickBot="1" x14ac:dyDescent="0.25"/>
    <row r="5" spans="2:12" ht="13.5" thickBot="1" x14ac:dyDescent="0.25">
      <c r="B5" s="817" t="s">
        <v>525</v>
      </c>
      <c r="C5" s="818" t="s">
        <v>526</v>
      </c>
      <c r="D5" s="818" t="s">
        <v>527</v>
      </c>
      <c r="E5" s="818"/>
      <c r="F5" s="818"/>
      <c r="G5" s="818"/>
      <c r="H5" s="818"/>
    </row>
    <row r="6" spans="2:12" ht="13.5" thickBot="1" x14ac:dyDescent="0.25">
      <c r="B6" s="817"/>
      <c r="C6" s="818"/>
      <c r="D6" s="817" t="s">
        <v>528</v>
      </c>
      <c r="E6" s="817"/>
      <c r="F6" s="817" t="s">
        <v>529</v>
      </c>
      <c r="G6" s="817"/>
      <c r="H6" s="817"/>
    </row>
    <row r="7" spans="2:12" ht="63.75" customHeight="1" thickBot="1" x14ac:dyDescent="0.25">
      <c r="B7" s="817"/>
      <c r="C7" s="818"/>
      <c r="D7" s="506" t="s">
        <v>530</v>
      </c>
      <c r="E7" s="506" t="s">
        <v>531</v>
      </c>
      <c r="F7" s="507" t="s">
        <v>532</v>
      </c>
      <c r="G7" s="507" t="s">
        <v>533</v>
      </c>
      <c r="H7" s="506" t="s">
        <v>534</v>
      </c>
    </row>
    <row r="8" spans="2:12" ht="14.25" customHeight="1" thickBot="1" x14ac:dyDescent="0.25">
      <c r="B8" s="508" t="s">
        <v>535</v>
      </c>
      <c r="C8" s="509">
        <v>823204.50774000003</v>
      </c>
      <c r="D8" s="509">
        <v>32585.633330000001</v>
      </c>
      <c r="E8" s="509">
        <v>790618.87441000005</v>
      </c>
      <c r="F8" s="509">
        <v>504557.79973999999</v>
      </c>
      <c r="G8" s="509">
        <v>259442.61861999999</v>
      </c>
      <c r="H8" s="509">
        <v>26618.456050000001</v>
      </c>
      <c r="K8" s="510"/>
    </row>
    <row r="9" spans="2:12" ht="13.5" thickBot="1" x14ac:dyDescent="0.25">
      <c r="B9" s="511" t="s">
        <v>536</v>
      </c>
      <c r="C9" s="509">
        <v>851123.08880999999</v>
      </c>
      <c r="D9" s="509">
        <v>64832.398330000004</v>
      </c>
      <c r="E9" s="509">
        <v>786290.69047999999</v>
      </c>
      <c r="F9" s="509">
        <v>500630.07984000002</v>
      </c>
      <c r="G9" s="509">
        <v>258740.67235000001</v>
      </c>
      <c r="H9" s="509">
        <v>26919.938289999998</v>
      </c>
      <c r="J9" s="512"/>
    </row>
    <row r="10" spans="2:12" ht="13.5" thickBot="1" x14ac:dyDescent="0.25">
      <c r="B10" s="511" t="s">
        <v>537</v>
      </c>
      <c r="C10" s="509">
        <v>770733.34447000001</v>
      </c>
      <c r="D10" s="509">
        <v>94634.21415</v>
      </c>
      <c r="E10" s="509">
        <v>676099.13032</v>
      </c>
      <c r="F10" s="509">
        <v>456815.12647999998</v>
      </c>
      <c r="G10" s="509">
        <v>198545.4241</v>
      </c>
      <c r="H10" s="509">
        <v>20738.579740000001</v>
      </c>
      <c r="J10" s="512"/>
    </row>
    <row r="11" spans="2:12" ht="13.5" thickBot="1" x14ac:dyDescent="0.25">
      <c r="B11" s="511" t="s">
        <v>538</v>
      </c>
      <c r="C11" s="509">
        <v>785801.91671999998</v>
      </c>
      <c r="D11" s="509">
        <v>75110.981289999996</v>
      </c>
      <c r="E11" s="509">
        <v>710690.93542999995</v>
      </c>
      <c r="F11" s="509">
        <v>488488.55054999999</v>
      </c>
      <c r="G11" s="509">
        <v>197171.92525</v>
      </c>
      <c r="H11" s="509">
        <v>25030.459630000001</v>
      </c>
      <c r="J11" s="512"/>
    </row>
    <row r="12" spans="2:12" ht="13.5" thickBot="1" x14ac:dyDescent="0.25">
      <c r="B12" s="511" t="s">
        <v>539</v>
      </c>
      <c r="C12" s="509">
        <v>782938.12766</v>
      </c>
      <c r="D12" s="509">
        <v>74935.683900000004</v>
      </c>
      <c r="E12" s="509">
        <v>708002.44376000005</v>
      </c>
      <c r="F12" s="509">
        <v>504271.3138</v>
      </c>
      <c r="G12" s="509">
        <v>178654.93260999999</v>
      </c>
      <c r="H12" s="509">
        <v>25076.197349999999</v>
      </c>
      <c r="J12" s="512"/>
    </row>
    <row r="13" spans="2:12" ht="13.5" thickBot="1" x14ac:dyDescent="0.25">
      <c r="B13" s="511" t="s">
        <v>540</v>
      </c>
      <c r="C13" s="509">
        <v>795460.78385999997</v>
      </c>
      <c r="D13" s="509">
        <v>84814.633650000003</v>
      </c>
      <c r="E13" s="509">
        <v>710646.15020999999</v>
      </c>
      <c r="F13" s="509">
        <v>521585.35631</v>
      </c>
      <c r="G13" s="509">
        <v>163643.66688</v>
      </c>
      <c r="H13" s="509">
        <v>25417.12702</v>
      </c>
      <c r="J13" s="512"/>
    </row>
    <row r="14" spans="2:12" ht="13.5" thickBot="1" x14ac:dyDescent="0.25">
      <c r="B14" s="511" t="s">
        <v>541</v>
      </c>
      <c r="C14" s="509">
        <v>687708.20538000006</v>
      </c>
      <c r="D14" s="509">
        <v>35003.144659999998</v>
      </c>
      <c r="E14" s="509">
        <v>652705.06071999995</v>
      </c>
      <c r="F14" s="509">
        <v>477208.92800000001</v>
      </c>
      <c r="G14" s="509">
        <v>158162.62249000001</v>
      </c>
      <c r="H14" s="509">
        <v>17333.51023</v>
      </c>
      <c r="I14" s="510"/>
      <c r="J14" s="513"/>
      <c r="K14" s="510"/>
      <c r="L14" s="510"/>
    </row>
    <row r="15" spans="2:12" x14ac:dyDescent="0.2">
      <c r="B15" s="514" t="s">
        <v>542</v>
      </c>
      <c r="C15" s="515"/>
      <c r="D15" s="515"/>
      <c r="E15" s="515"/>
      <c r="F15" s="515"/>
      <c r="G15" s="515"/>
      <c r="H15" s="515"/>
      <c r="J15" s="512"/>
    </row>
    <row r="17" spans="1:15" x14ac:dyDescent="0.2">
      <c r="B17" s="516" t="s">
        <v>543</v>
      </c>
      <c r="C17" s="517"/>
      <c r="D17" s="517"/>
      <c r="E17" s="517"/>
      <c r="F17" s="517"/>
      <c r="G17" s="517"/>
      <c r="H17" s="517"/>
      <c r="I17" s="518"/>
      <c r="J17" s="518"/>
      <c r="K17" s="518"/>
      <c r="L17" s="518"/>
      <c r="M17" s="518"/>
      <c r="N17" s="518"/>
      <c r="O17" s="519"/>
    </row>
    <row r="18" spans="1:15" ht="13.5" thickBot="1" x14ac:dyDescent="0.25">
      <c r="A18" s="519"/>
      <c r="B18" s="517"/>
      <c r="C18" s="517"/>
      <c r="D18" s="517"/>
      <c r="E18" s="517"/>
      <c r="F18" s="517"/>
      <c r="G18" s="517"/>
      <c r="H18" s="517"/>
      <c r="I18" s="520"/>
      <c r="J18" s="520"/>
      <c r="K18" s="520"/>
      <c r="L18" s="520"/>
      <c r="M18" s="521"/>
      <c r="N18" s="521"/>
      <c r="O18" s="519"/>
    </row>
    <row r="19" spans="1:15" ht="39" thickBot="1" x14ac:dyDescent="0.25">
      <c r="B19" s="522" t="s">
        <v>544</v>
      </c>
      <c r="C19" s="522" t="s">
        <v>545</v>
      </c>
      <c r="D19" s="522" t="s">
        <v>546</v>
      </c>
      <c r="E19" s="522" t="s">
        <v>547</v>
      </c>
      <c r="F19" s="522" t="s">
        <v>548</v>
      </c>
      <c r="G19" s="522" t="s">
        <v>549</v>
      </c>
      <c r="H19" s="522" t="s">
        <v>550</v>
      </c>
      <c r="I19" s="522" t="s">
        <v>551</v>
      </c>
      <c r="J19" s="522" t="s">
        <v>552</v>
      </c>
      <c r="K19" s="522" t="s">
        <v>553</v>
      </c>
      <c r="L19" s="522" t="s">
        <v>554</v>
      </c>
    </row>
    <row r="20" spans="1:15" ht="15" customHeight="1" thickBot="1" x14ac:dyDescent="0.25">
      <c r="B20" s="506" t="s">
        <v>555</v>
      </c>
      <c r="C20" s="523">
        <v>823204.50774000003</v>
      </c>
      <c r="D20" s="523">
        <v>86967.025229999999</v>
      </c>
      <c r="E20" s="523">
        <v>394991.76689999999</v>
      </c>
      <c r="F20" s="523">
        <v>129549.85784</v>
      </c>
      <c r="G20" s="523">
        <v>9330.3384700000006</v>
      </c>
      <c r="H20" s="523">
        <v>19217.799950000001</v>
      </c>
      <c r="I20" s="523">
        <v>69770.441359999997</v>
      </c>
      <c r="J20" s="523">
        <v>48863.34764</v>
      </c>
      <c r="K20" s="523">
        <v>57610.792419999998</v>
      </c>
      <c r="L20" s="523">
        <v>6903.1379299999999</v>
      </c>
    </row>
    <row r="21" spans="1:15" ht="13.5" thickBot="1" x14ac:dyDescent="0.25">
      <c r="B21" s="511" t="s">
        <v>556</v>
      </c>
      <c r="C21" s="523">
        <f t="shared" ref="C21:C26" si="0">SUM(D21:L21)</f>
        <v>851123.08881000022</v>
      </c>
      <c r="D21" s="523">
        <v>91628.679590000029</v>
      </c>
      <c r="E21" s="523">
        <v>404997.21331000008</v>
      </c>
      <c r="F21" s="523">
        <v>133364.80442999996</v>
      </c>
      <c r="G21" s="523">
        <v>10485.721950000003</v>
      </c>
      <c r="H21" s="523">
        <v>20307.628419999997</v>
      </c>
      <c r="I21" s="523">
        <v>72010.007730000012</v>
      </c>
      <c r="J21" s="523">
        <v>53862.514410000003</v>
      </c>
      <c r="K21" s="523">
        <v>57563.447479999995</v>
      </c>
      <c r="L21" s="523">
        <v>6903.0714900000003</v>
      </c>
    </row>
    <row r="22" spans="1:15" ht="13.5" thickBot="1" x14ac:dyDescent="0.25">
      <c r="B22" s="511" t="s">
        <v>557</v>
      </c>
      <c r="C22" s="523">
        <f t="shared" si="0"/>
        <v>770733.34446999989</v>
      </c>
      <c r="D22" s="523">
        <v>83132.172129999977</v>
      </c>
      <c r="E22" s="523">
        <v>361850.51110000006</v>
      </c>
      <c r="F22" s="523">
        <v>118665.75423999999</v>
      </c>
      <c r="G22" s="523">
        <v>10074.11801</v>
      </c>
      <c r="H22" s="523">
        <v>14193.656569999997</v>
      </c>
      <c r="I22" s="523">
        <v>59286.574040000007</v>
      </c>
      <c r="J22" s="523">
        <v>57854.576910000003</v>
      </c>
      <c r="K22" s="523">
        <v>58773.190080000008</v>
      </c>
      <c r="L22" s="523">
        <v>6902.7913899999994</v>
      </c>
    </row>
    <row r="23" spans="1:15" ht="13.5" thickBot="1" x14ac:dyDescent="0.25">
      <c r="B23" s="511" t="s">
        <v>558</v>
      </c>
      <c r="C23" s="523">
        <f t="shared" si="0"/>
        <v>785801.91671999986</v>
      </c>
      <c r="D23" s="523">
        <v>81229.398920000007</v>
      </c>
      <c r="E23" s="523">
        <v>370404.94814999995</v>
      </c>
      <c r="F23" s="523">
        <v>121377.69932000003</v>
      </c>
      <c r="G23" s="523">
        <v>10372.960870000001</v>
      </c>
      <c r="H23" s="523">
        <v>18783.705809999996</v>
      </c>
      <c r="I23" s="523">
        <v>59412.500120000012</v>
      </c>
      <c r="J23" s="523">
        <v>58726.580580000009</v>
      </c>
      <c r="K23" s="523">
        <v>58592.111350000006</v>
      </c>
      <c r="L23" s="523">
        <v>6902.0116000000016</v>
      </c>
    </row>
    <row r="24" spans="1:15" ht="13.5" thickBot="1" x14ac:dyDescent="0.25">
      <c r="B24" s="511" t="s">
        <v>559</v>
      </c>
      <c r="C24" s="523">
        <f t="shared" si="0"/>
        <v>782938.12766</v>
      </c>
      <c r="D24" s="523">
        <v>83823.705979999999</v>
      </c>
      <c r="E24" s="523">
        <v>383787.35207999998</v>
      </c>
      <c r="F24" s="523">
        <v>125729.72100999999</v>
      </c>
      <c r="G24" s="523">
        <v>10965.083199999999</v>
      </c>
      <c r="H24" s="523">
        <v>19303.720270000002</v>
      </c>
      <c r="I24" s="523">
        <v>58434.548419999999</v>
      </c>
      <c r="J24" s="523">
        <v>62417.915209999999</v>
      </c>
      <c r="K24" s="523">
        <v>31574.68146</v>
      </c>
      <c r="L24" s="523">
        <v>6901.4000299999998</v>
      </c>
    </row>
    <row r="25" spans="1:15" ht="13.5" thickBot="1" x14ac:dyDescent="0.25">
      <c r="B25" s="511" t="s">
        <v>560</v>
      </c>
      <c r="C25" s="523">
        <f t="shared" si="0"/>
        <v>795460.7838600002</v>
      </c>
      <c r="D25" s="523">
        <v>83960.056960000002</v>
      </c>
      <c r="E25" s="523">
        <v>388969.04657000001</v>
      </c>
      <c r="F25" s="523">
        <v>127314.48436</v>
      </c>
      <c r="G25" s="523">
        <v>11893.83949</v>
      </c>
      <c r="H25" s="523">
        <v>20272.789400000001</v>
      </c>
      <c r="I25" s="523">
        <v>56183.170239999999</v>
      </c>
      <c r="J25" s="523">
        <v>68419.335980000003</v>
      </c>
      <c r="K25" s="523">
        <v>31547.050609999998</v>
      </c>
      <c r="L25" s="523">
        <v>6901.0102500000003</v>
      </c>
    </row>
    <row r="26" spans="1:15" ht="13.5" thickBot="1" x14ac:dyDescent="0.25">
      <c r="B26" s="511" t="s">
        <v>561</v>
      </c>
      <c r="C26" s="523">
        <f t="shared" si="0"/>
        <v>687708.20537999994</v>
      </c>
      <c r="D26" s="523">
        <v>67096.430559999993</v>
      </c>
      <c r="E26" s="523">
        <v>346331.10592</v>
      </c>
      <c r="F26" s="523">
        <v>107949.45915</v>
      </c>
      <c r="G26" s="523">
        <v>8501.9542799999999</v>
      </c>
      <c r="H26" s="523">
        <v>19578.03298</v>
      </c>
      <c r="I26" s="523">
        <v>45462.585079999997</v>
      </c>
      <c r="J26" s="523">
        <v>55908.314030000001</v>
      </c>
      <c r="K26" s="523">
        <v>29910.649229999999</v>
      </c>
      <c r="L26" s="523">
        <v>6969.6741499999998</v>
      </c>
    </row>
    <row r="27" spans="1:15" x14ac:dyDescent="0.2">
      <c r="C27" s="524"/>
      <c r="D27" s="524"/>
      <c r="E27" s="524"/>
      <c r="F27" s="524"/>
      <c r="G27" s="524"/>
      <c r="H27" s="524"/>
      <c r="I27" s="524"/>
      <c r="J27" s="524"/>
      <c r="K27" s="524"/>
      <c r="L27" s="524"/>
    </row>
    <row r="29" spans="1:15" x14ac:dyDescent="0.2">
      <c r="C29" s="524"/>
      <c r="D29" s="524"/>
      <c r="E29" s="524"/>
      <c r="F29" s="524"/>
      <c r="G29" s="524"/>
      <c r="H29" s="524"/>
      <c r="I29" s="524"/>
      <c r="J29" s="524"/>
      <c r="K29" s="524"/>
      <c r="L29" s="524"/>
    </row>
  </sheetData>
  <mergeCells count="6">
    <mergeCell ref="B2:H2"/>
    <mergeCell ref="B5:B7"/>
    <mergeCell ref="C5:C7"/>
    <mergeCell ref="D5:H5"/>
    <mergeCell ref="D6:E6"/>
    <mergeCell ref="F6:H6"/>
  </mergeCells>
  <pageMargins left="0.78740157480314965" right="0.59055118110236227" top="0.55118110236220474" bottom="0.74803149606299213" header="0.51181102362204722" footer="0.51181102362204722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"/>
  <sheetViews>
    <sheetView topLeftCell="B1" workbookViewId="0">
      <selection activeCell="H39" sqref="H39"/>
    </sheetView>
  </sheetViews>
  <sheetFormatPr defaultRowHeight="12.75" x14ac:dyDescent="0.2"/>
  <sheetData/>
  <pageMargins left="0.75" right="0.75" top="1" bottom="1" header="0.4921259845" footer="0.4921259845"/>
  <pageSetup paperSize="9" scale="9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E43"/>
  <sheetViews>
    <sheetView zoomScale="75" workbookViewId="0">
      <selection activeCell="B2" sqref="B2:E43"/>
    </sheetView>
  </sheetViews>
  <sheetFormatPr defaultRowHeight="12.75" x14ac:dyDescent="0.2"/>
  <cols>
    <col min="1" max="1" width="8.140625" style="505" customWidth="1"/>
    <col min="2" max="2" width="22.140625" style="505" customWidth="1"/>
    <col min="3" max="3" width="28.28515625" style="505" customWidth="1"/>
    <col min="4" max="4" width="29.28515625" style="505" customWidth="1"/>
    <col min="5" max="5" width="22.42578125" style="505" customWidth="1"/>
    <col min="6" max="6" width="19.5703125" style="505" customWidth="1"/>
    <col min="7" max="7" width="13.85546875" style="505" bestFit="1" customWidth="1"/>
    <col min="8" max="16384" width="9.140625" style="505"/>
  </cols>
  <sheetData>
    <row r="1" spans="1:5" ht="13.5" thickBot="1" x14ac:dyDescent="0.25"/>
    <row r="2" spans="1:5" ht="21.75" customHeight="1" x14ac:dyDescent="0.2">
      <c r="B2" s="819" t="s">
        <v>562</v>
      </c>
      <c r="C2" s="821" t="s">
        <v>563</v>
      </c>
      <c r="D2" s="822"/>
      <c r="E2" s="823"/>
    </row>
    <row r="3" spans="1:5" ht="21.75" customHeight="1" x14ac:dyDescent="0.2">
      <c r="B3" s="820"/>
      <c r="C3" s="758" t="s">
        <v>564</v>
      </c>
      <c r="D3" s="758" t="s">
        <v>565</v>
      </c>
      <c r="E3" s="759" t="s">
        <v>566</v>
      </c>
    </row>
    <row r="4" spans="1:5" ht="15.75" x14ac:dyDescent="0.25">
      <c r="B4" s="760" t="s">
        <v>567</v>
      </c>
      <c r="C4" s="761">
        <v>46984.366280000009</v>
      </c>
      <c r="D4" s="762">
        <v>27867.646840000005</v>
      </c>
      <c r="E4" s="763">
        <f t="shared" ref="E4:E40" si="0">D4-C4</f>
        <v>-19116.719440000004</v>
      </c>
    </row>
    <row r="5" spans="1:5" ht="15.75" x14ac:dyDescent="0.25">
      <c r="B5" s="760" t="s">
        <v>568</v>
      </c>
      <c r="C5" s="761">
        <v>12235.3897</v>
      </c>
      <c r="D5" s="762">
        <v>10886.016280000002</v>
      </c>
      <c r="E5" s="764">
        <f t="shared" si="0"/>
        <v>-1349.3734199999981</v>
      </c>
    </row>
    <row r="6" spans="1:5" ht="13.5" customHeight="1" x14ac:dyDescent="0.25">
      <c r="B6" s="760" t="s">
        <v>569</v>
      </c>
      <c r="C6" s="761">
        <v>169780.41101000001</v>
      </c>
      <c r="D6" s="762">
        <v>136891.12925000003</v>
      </c>
      <c r="E6" s="764">
        <f t="shared" si="0"/>
        <v>-32889.281759999983</v>
      </c>
    </row>
    <row r="7" spans="1:5" ht="14.25" customHeight="1" x14ac:dyDescent="0.25">
      <c r="B7" s="760" t="s">
        <v>570</v>
      </c>
      <c r="C7" s="761">
        <v>9121.6192200000005</v>
      </c>
      <c r="D7" s="762">
        <v>7259.1527900000001</v>
      </c>
      <c r="E7" s="764">
        <f t="shared" si="0"/>
        <v>-1862.4664300000004</v>
      </c>
    </row>
    <row r="8" spans="1:5" ht="15.75" x14ac:dyDescent="0.25">
      <c r="B8" s="760" t="s">
        <v>571</v>
      </c>
      <c r="C8" s="761">
        <v>10834.698810000002</v>
      </c>
      <c r="D8" s="762">
        <v>8246.3144200000006</v>
      </c>
      <c r="E8" s="764">
        <f t="shared" si="0"/>
        <v>-2588.3843900000011</v>
      </c>
    </row>
    <row r="9" spans="1:5" ht="15.75" x14ac:dyDescent="0.25">
      <c r="B9" s="760" t="s">
        <v>572</v>
      </c>
      <c r="C9" s="761">
        <v>15882.680289999997</v>
      </c>
      <c r="D9" s="762">
        <v>13609.91064</v>
      </c>
      <c r="E9" s="764">
        <f t="shared" si="0"/>
        <v>-2272.7696499999965</v>
      </c>
    </row>
    <row r="10" spans="1:5" ht="14.25" customHeight="1" x14ac:dyDescent="0.25">
      <c r="B10" s="760" t="s">
        <v>573</v>
      </c>
      <c r="C10" s="761">
        <v>22087.484950000002</v>
      </c>
      <c r="D10" s="762">
        <v>18522.238970000002</v>
      </c>
      <c r="E10" s="764">
        <f t="shared" si="0"/>
        <v>-3565.2459799999997</v>
      </c>
    </row>
    <row r="11" spans="1:5" ht="14.25" customHeight="1" x14ac:dyDescent="0.25">
      <c r="B11" s="760" t="s">
        <v>574</v>
      </c>
      <c r="C11" s="761">
        <v>11230.4233</v>
      </c>
      <c r="D11" s="762">
        <v>9034.60988</v>
      </c>
      <c r="E11" s="764">
        <f t="shared" si="0"/>
        <v>-2195.8134200000004</v>
      </c>
    </row>
    <row r="12" spans="1:5" ht="14.25" customHeight="1" x14ac:dyDescent="0.25">
      <c r="B12" s="760" t="s">
        <v>575</v>
      </c>
      <c r="C12" s="761">
        <v>14503.523560000003</v>
      </c>
      <c r="D12" s="762">
        <v>11959.557699999999</v>
      </c>
      <c r="E12" s="764">
        <f t="shared" si="0"/>
        <v>-2543.9658600000039</v>
      </c>
    </row>
    <row r="13" spans="1:5" ht="14.25" customHeight="1" x14ac:dyDescent="0.25">
      <c r="B13" s="760" t="s">
        <v>576</v>
      </c>
      <c r="C13" s="761">
        <v>41115.745099999993</v>
      </c>
      <c r="D13" s="762">
        <v>44079.80154</v>
      </c>
      <c r="E13" s="764">
        <f t="shared" si="0"/>
        <v>2964.0564400000076</v>
      </c>
    </row>
    <row r="14" spans="1:5" ht="14.25" customHeight="1" x14ac:dyDescent="0.25">
      <c r="B14" s="760" t="s">
        <v>577</v>
      </c>
      <c r="C14" s="761">
        <v>8739.9098400000003</v>
      </c>
      <c r="D14" s="762">
        <v>6965.7772000000004</v>
      </c>
      <c r="E14" s="764">
        <f t="shared" si="0"/>
        <v>-1774.1326399999998</v>
      </c>
    </row>
    <row r="15" spans="1:5" ht="15.75" x14ac:dyDescent="0.25">
      <c r="B15" s="760" t="s">
        <v>578</v>
      </c>
      <c r="C15" s="761">
        <v>13089.887650000001</v>
      </c>
      <c r="D15" s="762">
        <v>12214.133110000001</v>
      </c>
      <c r="E15" s="764">
        <f t="shared" si="0"/>
        <v>-875.75453999999991</v>
      </c>
    </row>
    <row r="16" spans="1:5" ht="15.75" x14ac:dyDescent="0.25">
      <c r="A16" s="519"/>
      <c r="B16" s="760" t="s">
        <v>579</v>
      </c>
      <c r="C16" s="761">
        <v>15734.408630000004</v>
      </c>
      <c r="D16" s="762">
        <v>13320.288979999999</v>
      </c>
      <c r="E16" s="764">
        <f t="shared" si="0"/>
        <v>-2414.1196500000042</v>
      </c>
    </row>
    <row r="17" spans="2:5" ht="15.75" x14ac:dyDescent="0.25">
      <c r="B17" s="760" t="s">
        <v>580</v>
      </c>
      <c r="C17" s="761">
        <v>23885.27549</v>
      </c>
      <c r="D17" s="762">
        <v>19835.174629999998</v>
      </c>
      <c r="E17" s="764">
        <f t="shared" si="0"/>
        <v>-4050.1008600000023</v>
      </c>
    </row>
    <row r="18" spans="2:5" ht="15.75" x14ac:dyDescent="0.25">
      <c r="B18" s="760" t="s">
        <v>581</v>
      </c>
      <c r="C18" s="761">
        <v>27238.461719999999</v>
      </c>
      <c r="D18" s="762">
        <v>15446.073089999998</v>
      </c>
      <c r="E18" s="764">
        <f t="shared" si="0"/>
        <v>-11792.388630000001</v>
      </c>
    </row>
    <row r="19" spans="2:5" ht="15.75" x14ac:dyDescent="0.25">
      <c r="B19" s="760" t="s">
        <v>582</v>
      </c>
      <c r="C19" s="761">
        <v>16886.761899999994</v>
      </c>
      <c r="D19" s="762">
        <v>12030.04292</v>
      </c>
      <c r="E19" s="764">
        <f t="shared" si="0"/>
        <v>-4856.7189799999942</v>
      </c>
    </row>
    <row r="20" spans="2:5" ht="15.75" x14ac:dyDescent="0.25">
      <c r="B20" s="760" t="s">
        <v>583</v>
      </c>
      <c r="C20" s="761">
        <v>21165.255860000001</v>
      </c>
      <c r="D20" s="762">
        <v>19318.970410000005</v>
      </c>
      <c r="E20" s="764">
        <f t="shared" si="0"/>
        <v>-1846.2854499999958</v>
      </c>
    </row>
    <row r="21" spans="2:5" ht="15.75" x14ac:dyDescent="0.25">
      <c r="B21" s="760" t="s">
        <v>584</v>
      </c>
      <c r="C21" s="761">
        <v>20593.777769999997</v>
      </c>
      <c r="D21" s="762">
        <v>19173.934540000002</v>
      </c>
      <c r="E21" s="764">
        <f t="shared" si="0"/>
        <v>-1419.8432299999949</v>
      </c>
    </row>
    <row r="22" spans="2:5" ht="15.75" x14ac:dyDescent="0.25">
      <c r="B22" s="760" t="s">
        <v>585</v>
      </c>
      <c r="C22" s="761">
        <v>20266.4532</v>
      </c>
      <c r="D22" s="762">
        <v>18485.001959999991</v>
      </c>
      <c r="E22" s="764">
        <f t="shared" si="0"/>
        <v>-1781.4512400000094</v>
      </c>
    </row>
    <row r="23" spans="2:5" ht="15.75" x14ac:dyDescent="0.25">
      <c r="B23" s="760" t="s">
        <v>586</v>
      </c>
      <c r="C23" s="761">
        <v>26758.002170000007</v>
      </c>
      <c r="D23" s="762">
        <v>23596.201229999995</v>
      </c>
      <c r="E23" s="764">
        <f t="shared" si="0"/>
        <v>-3161.8009400000119</v>
      </c>
    </row>
    <row r="24" spans="2:5" ht="15.75" x14ac:dyDescent="0.25">
      <c r="B24" s="760" t="s">
        <v>587</v>
      </c>
      <c r="C24" s="761">
        <v>21663.99466</v>
      </c>
      <c r="D24" s="762">
        <v>18862.192210000005</v>
      </c>
      <c r="E24" s="764">
        <f t="shared" si="0"/>
        <v>-2801.8024499999956</v>
      </c>
    </row>
    <row r="25" spans="2:5" ht="15.75" x14ac:dyDescent="0.25">
      <c r="B25" s="760" t="s">
        <v>588</v>
      </c>
      <c r="C25" s="761">
        <v>19379.508479999997</v>
      </c>
      <c r="D25" s="762">
        <v>20720.214639999995</v>
      </c>
      <c r="E25" s="764">
        <f t="shared" si="0"/>
        <v>1340.7061599999979</v>
      </c>
    </row>
    <row r="26" spans="2:5" ht="15.75" x14ac:dyDescent="0.25">
      <c r="B26" s="760" t="s">
        <v>589</v>
      </c>
      <c r="C26" s="761">
        <v>13949.800020000002</v>
      </c>
      <c r="D26" s="762">
        <v>10643.096290000003</v>
      </c>
      <c r="E26" s="764">
        <f t="shared" si="0"/>
        <v>-3306.7037299999993</v>
      </c>
    </row>
    <row r="27" spans="2:5" ht="15.75" x14ac:dyDescent="0.25">
      <c r="B27" s="760" t="s">
        <v>590</v>
      </c>
      <c r="C27" s="761">
        <v>14671.315560000001</v>
      </c>
      <c r="D27" s="762">
        <v>10472.688319999999</v>
      </c>
      <c r="E27" s="764">
        <f t="shared" si="0"/>
        <v>-4198.6272400000016</v>
      </c>
    </row>
    <row r="28" spans="2:5" ht="15.75" x14ac:dyDescent="0.25">
      <c r="B28" s="760" t="s">
        <v>591</v>
      </c>
      <c r="C28" s="761">
        <v>19004.121829999989</v>
      </c>
      <c r="D28" s="762">
        <v>15575.821389999999</v>
      </c>
      <c r="E28" s="764">
        <f t="shared" si="0"/>
        <v>-3428.30043999999</v>
      </c>
    </row>
    <row r="29" spans="2:5" ht="15.75" x14ac:dyDescent="0.25">
      <c r="B29" s="760" t="s">
        <v>592</v>
      </c>
      <c r="C29" s="761">
        <v>14595.380869999999</v>
      </c>
      <c r="D29" s="762">
        <v>11599.7732</v>
      </c>
      <c r="E29" s="764">
        <f t="shared" si="0"/>
        <v>-2995.6076699999994</v>
      </c>
    </row>
    <row r="30" spans="2:5" ht="15.75" x14ac:dyDescent="0.25">
      <c r="B30" s="760" t="s">
        <v>593</v>
      </c>
      <c r="C30" s="761">
        <v>2734.8007499999999</v>
      </c>
      <c r="D30" s="762">
        <v>2194.77837</v>
      </c>
      <c r="E30" s="764">
        <f t="shared" si="0"/>
        <v>-540.02237999999988</v>
      </c>
    </row>
    <row r="31" spans="2:5" ht="15.75" x14ac:dyDescent="0.25">
      <c r="B31" s="760" t="s">
        <v>594</v>
      </c>
      <c r="C31" s="761">
        <v>8458.9448800000009</v>
      </c>
      <c r="D31" s="762">
        <v>5471.757630000001</v>
      </c>
      <c r="E31" s="764">
        <f t="shared" si="0"/>
        <v>-2987.1872499999999</v>
      </c>
    </row>
    <row r="32" spans="2:5" ht="15.75" x14ac:dyDescent="0.25">
      <c r="B32" s="760" t="s">
        <v>595</v>
      </c>
      <c r="C32" s="761">
        <v>21180.859050000003</v>
      </c>
      <c r="D32" s="762">
        <v>18783.447620000003</v>
      </c>
      <c r="E32" s="764">
        <f t="shared" si="0"/>
        <v>-2397.4114300000001</v>
      </c>
    </row>
    <row r="33" spans="2:5" ht="15.75" x14ac:dyDescent="0.25">
      <c r="B33" s="760" t="s">
        <v>596</v>
      </c>
      <c r="C33" s="761">
        <v>9779.0419500000007</v>
      </c>
      <c r="D33" s="762">
        <v>7488.3811700000006</v>
      </c>
      <c r="E33" s="764">
        <f t="shared" si="0"/>
        <v>-2290.6607800000002</v>
      </c>
    </row>
    <row r="34" spans="2:5" ht="15.75" x14ac:dyDescent="0.25">
      <c r="B34" s="760" t="s">
        <v>597</v>
      </c>
      <c r="C34" s="761">
        <v>26780.256940000007</v>
      </c>
      <c r="D34" s="762">
        <v>28766.040079999995</v>
      </c>
      <c r="E34" s="764">
        <f t="shared" si="0"/>
        <v>1985.7831399999886</v>
      </c>
    </row>
    <row r="35" spans="2:5" ht="15.75" x14ac:dyDescent="0.25">
      <c r="B35" s="760" t="s">
        <v>598</v>
      </c>
      <c r="C35" s="761">
        <v>33151.346789999996</v>
      </c>
      <c r="D35" s="762">
        <v>27371.037960000001</v>
      </c>
      <c r="E35" s="764">
        <f t="shared" si="0"/>
        <v>-5780.3088299999945</v>
      </c>
    </row>
    <row r="36" spans="2:5" ht="15.75" x14ac:dyDescent="0.25">
      <c r="B36" s="760" t="s">
        <v>599</v>
      </c>
      <c r="C36" s="761">
        <v>3490.6552999999999</v>
      </c>
      <c r="D36" s="762">
        <v>2399.9978999999998</v>
      </c>
      <c r="E36" s="764">
        <f t="shared" si="0"/>
        <v>-1090.6574000000001</v>
      </c>
    </row>
    <row r="37" spans="2:5" ht="15.75" x14ac:dyDescent="0.25">
      <c r="B37" s="760" t="s">
        <v>600</v>
      </c>
      <c r="C37" s="761">
        <v>7704.2961299999988</v>
      </c>
      <c r="D37" s="762">
        <v>6697.6211499999999</v>
      </c>
      <c r="E37" s="764">
        <f t="shared" si="0"/>
        <v>-1006.6749799999989</v>
      </c>
    </row>
    <row r="38" spans="2:5" ht="15.75" x14ac:dyDescent="0.25">
      <c r="B38" s="760" t="s">
        <v>601</v>
      </c>
      <c r="C38" s="761">
        <v>21941.363089999999</v>
      </c>
      <c r="D38" s="762">
        <v>16430.959890000006</v>
      </c>
      <c r="E38" s="764">
        <f t="shared" si="0"/>
        <v>-5510.4031999999934</v>
      </c>
    </row>
    <row r="39" spans="2:5" ht="15.75" x14ac:dyDescent="0.25">
      <c r="B39" s="760" t="s">
        <v>602</v>
      </c>
      <c r="C39" s="761">
        <v>13271.445569999998</v>
      </c>
      <c r="D39" s="762">
        <v>12147.745560000001</v>
      </c>
      <c r="E39" s="764">
        <f t="shared" si="0"/>
        <v>-1123.7000099999968</v>
      </c>
    </row>
    <row r="40" spans="2:5" ht="15.75" x14ac:dyDescent="0.25">
      <c r="B40" s="760" t="s">
        <v>603</v>
      </c>
      <c r="C40" s="761">
        <v>20007.386210000001</v>
      </c>
      <c r="D40" s="762">
        <v>18777.798059999994</v>
      </c>
      <c r="E40" s="764">
        <f t="shared" si="0"/>
        <v>-1229.5881500000069</v>
      </c>
    </row>
    <row r="41" spans="2:5" ht="18.75" customHeight="1" x14ac:dyDescent="0.2">
      <c r="B41" s="760" t="s">
        <v>604</v>
      </c>
      <c r="C41" s="762">
        <f>SUM(C4:C40)</f>
        <v>819899.05452999985</v>
      </c>
      <c r="D41" s="762">
        <f>SUM(D4:D40)</f>
        <v>683145.32782000001</v>
      </c>
      <c r="E41" s="764">
        <f>SUM(E4:E40)</f>
        <v>-136753.72670999996</v>
      </c>
    </row>
    <row r="42" spans="2:5" ht="18" customHeight="1" x14ac:dyDescent="0.25">
      <c r="B42" s="760" t="s">
        <v>605</v>
      </c>
      <c r="C42" s="761">
        <v>3305.4532100000001</v>
      </c>
      <c r="D42" s="765">
        <v>4562.8775599999999</v>
      </c>
      <c r="E42" s="764">
        <f>D42-C42</f>
        <v>1257.4243499999998</v>
      </c>
    </row>
    <row r="43" spans="2:5" ht="21" customHeight="1" thickBot="1" x14ac:dyDescent="0.25">
      <c r="B43" s="766" t="s">
        <v>606</v>
      </c>
      <c r="C43" s="767">
        <f>SUM(C41:C42)</f>
        <v>823204.5077399998</v>
      </c>
      <c r="D43" s="767">
        <f>SUM(D41:D42)</f>
        <v>687708.20538000006</v>
      </c>
      <c r="E43" s="768">
        <f>SUM(E41:E42)</f>
        <v>-135496.30235999997</v>
      </c>
    </row>
  </sheetData>
  <mergeCells count="2">
    <mergeCell ref="B2:B3"/>
    <mergeCell ref="C2:E2"/>
  </mergeCells>
  <conditionalFormatting sqref="E4:E43">
    <cfRule type="cellIs" dxfId="0" priority="1" stopIfTrue="1" operator="lessThan">
      <formula>0</formula>
    </cfRule>
  </conditionalFormatting>
  <pageMargins left="0.78740157480314965" right="0.59055118110236227" top="0.55118110236220474" bottom="0.74803149606299213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D20"/>
  <sheetViews>
    <sheetView zoomScale="75" workbookViewId="0">
      <selection sqref="A1:K16"/>
    </sheetView>
  </sheetViews>
  <sheetFormatPr defaultRowHeight="12.75" x14ac:dyDescent="0.2"/>
  <cols>
    <col min="1" max="1" width="44.28515625" style="525" customWidth="1"/>
    <col min="2" max="2" width="29.7109375" style="525" customWidth="1"/>
    <col min="3" max="3" width="18" style="525" customWidth="1"/>
    <col min="4" max="4" width="12.7109375" style="525" bestFit="1" customWidth="1"/>
    <col min="5" max="16384" width="9.140625" style="525"/>
  </cols>
  <sheetData>
    <row r="1" spans="1:4" ht="48.75" customHeight="1" thickBot="1" x14ac:dyDescent="0.3">
      <c r="A1" s="824" t="s">
        <v>607</v>
      </c>
      <c r="B1" s="825"/>
      <c r="C1" s="825"/>
    </row>
    <row r="2" spans="1:4" ht="36" customHeight="1" thickBot="1" x14ac:dyDescent="0.25">
      <c r="A2" s="526" t="s">
        <v>608</v>
      </c>
      <c r="B2" s="527">
        <v>687708.20538000006</v>
      </c>
      <c r="C2" s="528" t="s">
        <v>609</v>
      </c>
    </row>
    <row r="3" spans="1:4" ht="31.5" customHeight="1" thickBot="1" x14ac:dyDescent="0.25">
      <c r="A3" s="529" t="s">
        <v>610</v>
      </c>
      <c r="B3" s="527">
        <v>96886.145749999996</v>
      </c>
      <c r="C3" s="530">
        <v>0.14088263742100413</v>
      </c>
    </row>
    <row r="4" spans="1:4" ht="15.75" thickBot="1" x14ac:dyDescent="0.25">
      <c r="A4" s="529" t="s">
        <v>611</v>
      </c>
      <c r="B4" s="527">
        <v>9954.2921999999999</v>
      </c>
      <c r="C4" s="530">
        <v>1.4474586928186579E-2</v>
      </c>
    </row>
    <row r="5" spans="1:4" ht="33.75" customHeight="1" thickBot="1" x14ac:dyDescent="0.25">
      <c r="A5" s="529" t="s">
        <v>612</v>
      </c>
      <c r="B5" s="527">
        <v>8957.3521700000001</v>
      </c>
      <c r="C5" s="530">
        <v>1.3024931358861024E-2</v>
      </c>
    </row>
    <row r="6" spans="1:4" ht="31.5" customHeight="1" thickBot="1" x14ac:dyDescent="0.25">
      <c r="A6" s="529" t="s">
        <v>613</v>
      </c>
      <c r="B6" s="527">
        <v>5554.0286699999997</v>
      </c>
      <c r="C6" s="530">
        <v>8.0761413438873615E-3</v>
      </c>
    </row>
    <row r="7" spans="1:4" ht="33.75" customHeight="1" thickBot="1" x14ac:dyDescent="0.25">
      <c r="A7" s="529" t="s">
        <v>614</v>
      </c>
      <c r="B7" s="527">
        <v>334889</v>
      </c>
      <c r="C7" s="530">
        <v>0.48696304756892356</v>
      </c>
    </row>
    <row r="8" spans="1:4" ht="15.75" thickBot="1" x14ac:dyDescent="0.25">
      <c r="A8" s="529" t="s">
        <v>615</v>
      </c>
      <c r="B8" s="527">
        <v>7041.8731299999999</v>
      </c>
      <c r="C8" s="530">
        <v>1.0239623542239026E-2</v>
      </c>
    </row>
    <row r="9" spans="1:4" ht="37.5" customHeight="1" thickBot="1" x14ac:dyDescent="0.25">
      <c r="A9" s="529" t="s">
        <v>616</v>
      </c>
      <c r="B9" s="527">
        <v>70599.59921</v>
      </c>
      <c r="C9" s="530">
        <v>0.10265923637044505</v>
      </c>
    </row>
    <row r="10" spans="1:4" ht="27" customHeight="1" thickBot="1" x14ac:dyDescent="0.25">
      <c r="A10" s="529" t="s">
        <v>617</v>
      </c>
      <c r="B10" s="527">
        <v>4979.1550699999998</v>
      </c>
      <c r="C10" s="530">
        <v>7.240214717590461E-3</v>
      </c>
      <c r="D10" s="531"/>
    </row>
    <row r="11" spans="1:4" ht="29.25" customHeight="1" thickBot="1" x14ac:dyDescent="0.25">
      <c r="A11" s="826" t="s">
        <v>618</v>
      </c>
      <c r="B11" s="826"/>
      <c r="C11" s="826"/>
      <c r="D11" s="531"/>
    </row>
    <row r="12" spans="1:4" ht="24.75" customHeight="1" thickBot="1" x14ac:dyDescent="0.25">
      <c r="A12" s="826" t="s">
        <v>619</v>
      </c>
      <c r="B12" s="826"/>
      <c r="C12" s="826"/>
      <c r="D12" s="531"/>
    </row>
    <row r="13" spans="1:4" ht="42.75" customHeight="1" thickBot="1" x14ac:dyDescent="0.25">
      <c r="A13" s="532" t="s">
        <v>620</v>
      </c>
      <c r="B13" s="527">
        <v>113844.13099000001</v>
      </c>
      <c r="C13" s="530">
        <v>0.16554133002832835</v>
      </c>
      <c r="D13" s="531"/>
    </row>
    <row r="14" spans="1:4" ht="45.75" thickBot="1" x14ac:dyDescent="0.25">
      <c r="A14" s="533" t="s">
        <v>621</v>
      </c>
      <c r="B14" s="527">
        <v>35003.144659999998</v>
      </c>
      <c r="C14" s="530">
        <v>5.0898250720534388E-2</v>
      </c>
      <c r="D14" s="531"/>
    </row>
    <row r="15" spans="1:4" x14ac:dyDescent="0.2">
      <c r="A15" s="534"/>
      <c r="C15" s="535"/>
      <c r="D15" s="536"/>
    </row>
    <row r="16" spans="1:4" x14ac:dyDescent="0.2">
      <c r="A16" s="537" t="s">
        <v>622</v>
      </c>
      <c r="B16" s="538" t="s">
        <v>623</v>
      </c>
    </row>
    <row r="20" spans="2:2" x14ac:dyDescent="0.2">
      <c r="B20" s="539"/>
    </row>
  </sheetData>
  <mergeCells count="3">
    <mergeCell ref="A1:C1"/>
    <mergeCell ref="A11:C11"/>
    <mergeCell ref="A12:C12"/>
  </mergeCells>
  <pageMargins left="0.55118110236220474" right="0.15748031496062992" top="0.98425196850393704" bottom="0.98425196850393704" header="0.51181102362204722" footer="0.51181102362204722"/>
  <pageSetup paperSize="9" scale="9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E14"/>
  <sheetViews>
    <sheetView workbookViewId="0">
      <selection activeCell="A5" sqref="A5:D13"/>
    </sheetView>
  </sheetViews>
  <sheetFormatPr defaultRowHeight="12.75" x14ac:dyDescent="0.2"/>
  <cols>
    <col min="1" max="4" width="18" customWidth="1"/>
    <col min="5" max="5" width="32.140625" customWidth="1"/>
  </cols>
  <sheetData>
    <row r="1" spans="1:5" x14ac:dyDescent="0.2">
      <c r="D1" s="540"/>
    </row>
    <row r="4" spans="1:5" ht="13.5" thickBot="1" x14ac:dyDescent="0.25"/>
    <row r="5" spans="1:5" ht="30.75" customHeight="1" thickBot="1" x14ac:dyDescent="0.25">
      <c r="A5" s="827" t="s">
        <v>624</v>
      </c>
      <c r="B5" s="827"/>
      <c r="C5" s="827"/>
      <c r="D5" s="827"/>
    </row>
    <row r="6" spans="1:5" ht="58.5" customHeight="1" thickBot="1" x14ac:dyDescent="0.25">
      <c r="A6" s="506" t="s">
        <v>625</v>
      </c>
      <c r="B6" s="506" t="s">
        <v>626</v>
      </c>
      <c r="C6" s="506" t="s">
        <v>627</v>
      </c>
      <c r="D6" s="506" t="s">
        <v>628</v>
      </c>
    </row>
    <row r="7" spans="1:5" ht="18" customHeight="1" thickBot="1" x14ac:dyDescent="0.25">
      <c r="A7" s="511" t="s">
        <v>629</v>
      </c>
      <c r="B7" s="541">
        <v>4000</v>
      </c>
      <c r="C7" s="541">
        <v>3993.59728</v>
      </c>
      <c r="D7" s="541">
        <v>216.97077999999999</v>
      </c>
    </row>
    <row r="8" spans="1:5" ht="18" customHeight="1" thickBot="1" x14ac:dyDescent="0.25">
      <c r="A8" s="511" t="s">
        <v>557</v>
      </c>
      <c r="B8" s="542">
        <v>10774</v>
      </c>
      <c r="C8" s="542">
        <v>11056.605</v>
      </c>
      <c r="D8" s="542">
        <v>741.17222000000004</v>
      </c>
    </row>
    <row r="9" spans="1:5" ht="18" customHeight="1" thickBot="1" x14ac:dyDescent="0.25">
      <c r="A9" s="511" t="s">
        <v>558</v>
      </c>
      <c r="B9" s="542">
        <v>19864</v>
      </c>
      <c r="C9" s="542">
        <v>19208.980210000002</v>
      </c>
      <c r="D9" s="542">
        <v>2286.6011699999999</v>
      </c>
      <c r="E9" s="543"/>
    </row>
    <row r="10" spans="1:5" ht="21.75" customHeight="1" thickBot="1" x14ac:dyDescent="0.25">
      <c r="A10" s="511" t="s">
        <v>559</v>
      </c>
      <c r="B10" s="542">
        <v>33136</v>
      </c>
      <c r="C10" s="542">
        <v>30042.975750000001</v>
      </c>
      <c r="D10" s="542">
        <v>4347.2182400000002</v>
      </c>
    </row>
    <row r="11" spans="1:5" ht="20.25" customHeight="1" thickBot="1" x14ac:dyDescent="0.25">
      <c r="A11" s="511" t="s">
        <v>560</v>
      </c>
      <c r="B11" s="542">
        <v>48455</v>
      </c>
      <c r="C11" s="542">
        <v>42063.824549999998</v>
      </c>
      <c r="D11" s="542">
        <v>7195.8899199999996</v>
      </c>
      <c r="E11" s="544"/>
    </row>
    <row r="12" spans="1:5" ht="20.25" customHeight="1" thickBot="1" x14ac:dyDescent="0.25">
      <c r="A12" s="511" t="s">
        <v>561</v>
      </c>
      <c r="B12" s="542">
        <v>66823</v>
      </c>
      <c r="C12" s="542">
        <v>56457.259660000003</v>
      </c>
      <c r="D12" s="542">
        <v>10834.01684</v>
      </c>
    </row>
    <row r="14" spans="1:5" x14ac:dyDescent="0.2">
      <c r="B14" s="416"/>
    </row>
  </sheetData>
  <mergeCells count="1">
    <mergeCell ref="A5:D5"/>
  </mergeCells>
  <pageMargins left="0.74803149606299213" right="0.31496062992125984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D10"/>
  <sheetViews>
    <sheetView workbookViewId="0">
      <selection activeCell="A3" sqref="A3:D12"/>
    </sheetView>
  </sheetViews>
  <sheetFormatPr defaultRowHeight="12.75" x14ac:dyDescent="0.2"/>
  <cols>
    <col min="1" max="1" width="19.140625" customWidth="1"/>
    <col min="2" max="4" width="17.85546875" customWidth="1"/>
  </cols>
  <sheetData>
    <row r="1" spans="1:4" x14ac:dyDescent="0.2">
      <c r="D1" s="418"/>
    </row>
    <row r="2" spans="1:4" ht="13.5" thickBot="1" x14ac:dyDescent="0.25">
      <c r="A2" s="1"/>
      <c r="B2" s="1"/>
      <c r="C2" s="1"/>
      <c r="D2" s="1"/>
    </row>
    <row r="3" spans="1:4" ht="25.5" customHeight="1" thickBot="1" x14ac:dyDescent="0.25">
      <c r="A3" s="828" t="s">
        <v>630</v>
      </c>
      <c r="B3" s="829"/>
      <c r="C3" s="829"/>
      <c r="D3" s="830"/>
    </row>
    <row r="4" spans="1:4" ht="71.25" customHeight="1" thickBot="1" x14ac:dyDescent="0.25">
      <c r="A4" s="545"/>
      <c r="B4" s="546" t="s">
        <v>631</v>
      </c>
      <c r="C4" s="546" t="s">
        <v>632</v>
      </c>
      <c r="D4" s="546" t="s">
        <v>633</v>
      </c>
    </row>
    <row r="5" spans="1:4" ht="18" customHeight="1" thickBot="1" x14ac:dyDescent="0.25">
      <c r="A5" s="547" t="s">
        <v>556</v>
      </c>
      <c r="B5" s="548">
        <v>158</v>
      </c>
      <c r="C5" s="549">
        <v>632.86673999999994</v>
      </c>
      <c r="D5" s="549">
        <v>44.179410000000004</v>
      </c>
    </row>
    <row r="6" spans="1:4" ht="18" customHeight="1" thickBot="1" x14ac:dyDescent="0.25">
      <c r="A6" s="547" t="s">
        <v>557</v>
      </c>
      <c r="B6" s="548">
        <v>310</v>
      </c>
      <c r="C6" s="549">
        <v>1457.2808</v>
      </c>
      <c r="D6" s="549">
        <v>110.43624000000001</v>
      </c>
    </row>
    <row r="7" spans="1:4" ht="18" customHeight="1" thickBot="1" x14ac:dyDescent="0.25">
      <c r="A7" s="547" t="s">
        <v>558</v>
      </c>
      <c r="B7" s="548">
        <v>454</v>
      </c>
      <c r="C7" s="549">
        <v>6060.9692800000003</v>
      </c>
      <c r="D7" s="549">
        <v>284.21602000000001</v>
      </c>
    </row>
    <row r="8" spans="1:4" ht="18" customHeight="1" thickBot="1" x14ac:dyDescent="0.25">
      <c r="A8" s="511" t="s">
        <v>559</v>
      </c>
      <c r="B8" s="548">
        <v>619</v>
      </c>
      <c r="C8" s="549">
        <v>6416.0875599999999</v>
      </c>
      <c r="D8" s="549">
        <v>532.80353000000002</v>
      </c>
    </row>
    <row r="9" spans="1:4" ht="18.75" customHeight="1" thickBot="1" x14ac:dyDescent="0.25">
      <c r="A9" s="511" t="s">
        <v>560</v>
      </c>
      <c r="B9" s="548">
        <v>799</v>
      </c>
      <c r="C9" s="549">
        <v>6825.547880000001</v>
      </c>
      <c r="D9" s="549">
        <v>788.68326999999999</v>
      </c>
    </row>
    <row r="10" spans="1:4" ht="19.5" customHeight="1" thickBot="1" x14ac:dyDescent="0.25">
      <c r="A10" s="511" t="s">
        <v>561</v>
      </c>
      <c r="B10" s="548">
        <v>945</v>
      </c>
      <c r="C10" s="549">
        <v>7073.6265100000001</v>
      </c>
      <c r="D10" s="549">
        <v>1148.4601599999999</v>
      </c>
    </row>
  </sheetData>
  <mergeCells count="1">
    <mergeCell ref="A3:D3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23</vt:i4>
      </vt:variant>
      <vt:variant>
        <vt:lpstr>Grafy</vt:lpstr>
      </vt:variant>
      <vt:variant>
        <vt:i4>1</vt:i4>
      </vt:variant>
    </vt:vector>
  </HeadingPairs>
  <TitlesOfParts>
    <vt:vector size="24" baseType="lpstr">
      <vt:lpstr>Súhrnná bilancia</vt:lpstr>
      <vt:lpstr>Príjmy rozdelenie</vt:lpstr>
      <vt:lpstr>graf príjmy (2)</vt:lpstr>
      <vt:lpstr>Vývoj pohľadávok</vt:lpstr>
      <vt:lpstr>graf pohľadávky </vt:lpstr>
      <vt:lpstr>Stav pohľadávok podľa pobočiek</vt:lpstr>
      <vt:lpstr>Pohľ.podľa spôsobov vymáhania</vt:lpstr>
      <vt:lpstr>Exekučné návrhy</vt:lpstr>
      <vt:lpstr>Vydané rozhodnutia SK </vt:lpstr>
      <vt:lpstr>Mandátna správa</vt:lpstr>
      <vt:lpstr>Pohľadávky voči ZZ</vt:lpstr>
      <vt:lpstr>Pohľadávky podľa pobočiek ZZ</vt:lpstr>
      <vt:lpstr>V po fondoch podrobne </vt:lpstr>
      <vt:lpstr>V delenie mesačne</vt:lpstr>
      <vt:lpstr>P a V hradené štátom</vt:lpstr>
      <vt:lpstr>zostatky na účtoch</vt:lpstr>
      <vt:lpstr>2010 a 2011</vt:lpstr>
      <vt:lpstr>SP január až jún</vt:lpstr>
      <vt:lpstr>objednáv.a faktúry jún 2011</vt:lpstr>
      <vt:lpstr>600 celá SP jún 2011</vt:lpstr>
      <vt:lpstr>700 celá SP jún 2011</vt:lpstr>
      <vt:lpstr>600 ústredie jún 2011</vt:lpstr>
      <vt:lpstr>Hárok2</vt:lpstr>
      <vt:lpstr>Graf</vt:lpstr>
    </vt:vector>
  </TitlesOfParts>
  <Company>Socialna poistovna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ba-korsepova_m</dc:creator>
  <cp:lastModifiedBy>Horák Peter</cp:lastModifiedBy>
  <cp:lastPrinted>2011-07-29T06:21:02Z</cp:lastPrinted>
  <dcterms:created xsi:type="dcterms:W3CDTF">2007-11-13T07:23:54Z</dcterms:created>
  <dcterms:modified xsi:type="dcterms:W3CDTF">2011-08-22T13:35:35Z</dcterms:modified>
</cp:coreProperties>
</file>